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060" activeTab="0"/>
  </bookViews>
  <sheets>
    <sheet name="Hoja1" sheetId="1" r:id="rId1"/>
    <sheet name="Hoja2" sheetId="2" r:id="rId2"/>
    <sheet name="Hoja3" sheetId="3" r:id="rId3"/>
  </sheets>
  <definedNames>
    <definedName name="_xlnm.Print_Titles" localSheetId="0">'Hoja1'!$4:$5</definedName>
  </definedNames>
  <calcPr fullCalcOnLoad="1"/>
</workbook>
</file>

<file path=xl/comments1.xml><?xml version="1.0" encoding="utf-8"?>
<comments xmlns="http://schemas.openxmlformats.org/spreadsheetml/2006/main">
  <authors>
    <author>SDUFFIS</author>
  </authors>
  <commentList>
    <comment ref="L113" authorId="0">
      <text>
        <r>
          <rPr>
            <b/>
            <sz val="8"/>
            <rFont val="Tahoma"/>
            <family val="2"/>
          </rPr>
          <t>SDUFFIS:</t>
        </r>
        <r>
          <rPr>
            <sz val="8"/>
            <rFont val="Tahoma"/>
            <family val="2"/>
          </rPr>
          <t xml:space="preserve">
INCLUIR LOS CINCO EL LOS SALARIOS DE UN PROFESIONAL</t>
        </r>
      </text>
    </comment>
  </commentList>
</comments>
</file>

<file path=xl/sharedStrings.xml><?xml version="1.0" encoding="utf-8"?>
<sst xmlns="http://schemas.openxmlformats.org/spreadsheetml/2006/main" count="670" uniqueCount="328">
  <si>
    <t>PROGRAMA</t>
  </si>
  <si>
    <t>SUBPROGRAMA</t>
  </si>
  <si>
    <t>PROYECTO</t>
  </si>
  <si>
    <t>%</t>
  </si>
  <si>
    <t>ACTIVIDADES</t>
  </si>
  <si>
    <t>META DE ACTIVIDAD</t>
  </si>
  <si>
    <t>INDICADOR DE ACTIVIDAD</t>
  </si>
  <si>
    <t>cronograma</t>
  </si>
  <si>
    <t>NOMBRE</t>
  </si>
  <si>
    <t>PROPIOS</t>
  </si>
  <si>
    <t>SGP</t>
  </si>
  <si>
    <t>Ene - Marz</t>
  </si>
  <si>
    <t>Abril - Jun</t>
  </si>
  <si>
    <t>Oct - Dic</t>
  </si>
  <si>
    <t xml:space="preserve">OTROS </t>
  </si>
  <si>
    <t>Jul - Sep</t>
  </si>
  <si>
    <t>RECURSOS (miles)</t>
  </si>
  <si>
    <t>PLAN DE ACCION 2012</t>
  </si>
  <si>
    <t>VALOR ACTUAL A 31 DE DIC/11</t>
  </si>
  <si>
    <t>VALOR ESPERADO A 31 DE DIC/12</t>
  </si>
  <si>
    <t>Funcionario</t>
  </si>
  <si>
    <t xml:space="preserve">No. de capacitaciones realizadas </t>
  </si>
  <si>
    <t xml:space="preserve">SALUD PUBLICA </t>
  </si>
  <si>
    <t xml:space="preserve">No de visitas de seguimiento realizados en IPS-EPS                          No. de planes de mejoramiento en seguimiento                     No. de Coves realizados </t>
  </si>
  <si>
    <t xml:space="preserve">No. de gestantes captadas    </t>
  </si>
  <si>
    <t xml:space="preserve">Realizar acciones de vigilancia de eventos, los riesgos y determinantes de la salud sexual y reproductiva en IPS y EPS  del Departamento. </t>
  </si>
  <si>
    <t>Realizar permanentemente la búsqueda activa institucional y  comunitario y seguimiento a gestantes   para mejorar la atención, el acceso y los servicios en  salud sexual y reproductiva</t>
  </si>
  <si>
    <t xml:space="preserve">Fortalecer a las IPS con capacidad humana para la prevención y detección temprana de cancer de mama.  </t>
  </si>
  <si>
    <t>20.297.658.oo</t>
  </si>
  <si>
    <t>7.500.000.oo</t>
  </si>
  <si>
    <t>5.000.000.oo</t>
  </si>
  <si>
    <t xml:space="preserve">Diseñar e implementar las escuelas promotoras de salud enfasis en los derechos humanos sexuales y reproductivos y el bienestar de niños, niñas y adolescentes   </t>
  </si>
  <si>
    <t xml:space="preserve">Fortalecer los servicios en salud amigables para la atención en salud sexual y reproductiva para los adolescentes y jovenes </t>
  </si>
  <si>
    <t xml:space="preserve">No. de servicios en salud amigables fortalecidos </t>
  </si>
  <si>
    <t xml:space="preserve">No. de escuelas promotoras de salud enfasis en los DHSR implementados </t>
  </si>
  <si>
    <t>0</t>
  </si>
  <si>
    <t>Juliana Jessie Martinez</t>
  </si>
  <si>
    <t>10.148.829.oo</t>
  </si>
  <si>
    <t>4.500.000.oo</t>
  </si>
  <si>
    <t>1.500.000.oo</t>
  </si>
  <si>
    <t>5.074.414.oo</t>
  </si>
  <si>
    <t>36.000.000.oo</t>
  </si>
  <si>
    <t>25.600.000.oo</t>
  </si>
  <si>
    <t>5.200.000.oo</t>
  </si>
  <si>
    <t xml:space="preserve">SALUD SEXUAL Y REPRODUCTIVA </t>
  </si>
  <si>
    <t>Proyecto Prevención de los factores de riesgo de la salud sexual y reproductiva en San Andrés 2012-2015</t>
  </si>
  <si>
    <t xml:space="preserve">TOTAL PRESUPUESTO 2012 </t>
  </si>
  <si>
    <t>Prevencion Salud Infantil en San Andres Isla 2012-2015</t>
  </si>
  <si>
    <t xml:space="preserve">1. Diseñar, implementar y evaluar anualmente el plan de medios paras acciones IEC. </t>
  </si>
  <si>
    <t xml:space="preserve">Plan de medios implementado </t>
  </si>
  <si>
    <t xml:space="preserve">Gina Manuel </t>
  </si>
  <si>
    <t xml:space="preserve">2. Fortalecimiento de Agentes educativos AIEPI </t>
  </si>
  <si>
    <t>Kits de  AIEPI adquiridos</t>
  </si>
  <si>
    <t xml:space="preserve">3. Coordinar con actores sociales ( familias en acción, Red Unidos, ICBF) las acciones de capacitación a grupos de alto riesgo de la comunidad en practicas claves </t>
  </si>
  <si>
    <t>Numero de grupos de alto riesgo benficiados con la Estrategia AIEPI/No de capcitaciones realizadas</t>
  </si>
  <si>
    <t>1. Adecuar y/o construir un centro de acopio que cumpla con estándares de calidad</t>
  </si>
  <si>
    <t>Centro de acopio adecuado y cumpliendo con estandares de calidad</t>
  </si>
  <si>
    <t xml:space="preserve">2. Realizar 2  revisiones de mantenimiento preventivo y/o curativo de todos los equipos de la red de frio del Departamento. </t>
  </si>
  <si>
    <t>Revisiones de mantenimiento realizados</t>
  </si>
  <si>
    <t xml:space="preserve">1. Consecución del 100% de insumos críticos requeridos para el Programa Ampliado de inmunizaciones  </t>
  </si>
  <si>
    <t>Insumos críticos adquiridos</t>
  </si>
  <si>
    <t xml:space="preserve">3. Desarrollo de servicio de Logistica </t>
  </si>
  <si>
    <t>servicio de Logistica operando</t>
  </si>
  <si>
    <t xml:space="preserve">4. Desarrollo de servicio de Comunicaciones </t>
  </si>
  <si>
    <t>Servicio de comunicaciones operando</t>
  </si>
  <si>
    <t xml:space="preserve">1, Realizar 2 Visitas de monitoreo, seguimiento y asistencia técnica a  4 EPS y 4  IPS para el cumplimiento de todos los procesos PAI según normatividad vigente </t>
  </si>
  <si>
    <t>Asistencia tecnica a IPS y EPS</t>
  </si>
  <si>
    <t xml:space="preserve">3, Notificar el 100% y oportunamente la información PAI  al Ministerio de Protección Social </t>
  </si>
  <si>
    <t>2, Desarrollo de Acciones de IVC articulados con equipos de salud infantil y aseguramiento para atención integral a infancia y mujer gestante</t>
  </si>
  <si>
    <t>Acciones de IVC realizados y articulados</t>
  </si>
  <si>
    <t xml:space="preserve">3, Realizar 2 Visitas de monitoreo, seguimiento y asistencia técnica a  4 EPS y 4  IPS para el cumplimiento de todos los procesos AIEPI según normatividad vigente  </t>
  </si>
  <si>
    <t>4, Realizar seguimiento de personal capacitado en la estrategia AIEPI</t>
  </si>
  <si>
    <t>Personal capacitado evaluado en la estrategia</t>
  </si>
  <si>
    <t xml:space="preserve">5, Notificar el 100% y oportunamente la información  AIEPI  al Ministerio de Protección Social </t>
  </si>
  <si>
    <t>Información notificada oportunamente</t>
  </si>
  <si>
    <t xml:space="preserve">4, Realizar 1 Visitas de monitoreo, seguimiento y asistencia técnica anualmente al municipio de Providencia </t>
  </si>
  <si>
    <t>Visitas de seguimietno monitoreo y asistencia tecnica realizados</t>
  </si>
  <si>
    <t xml:space="preserve">1, Desarrollo de acciones colectivas de Vacunación </t>
  </si>
  <si>
    <t>talento humano  contratado</t>
  </si>
  <si>
    <t xml:space="preserve">2, Realizar 3 MRC (Monitoreos Rápidos de coberturas) anual de vacunación a la población objeto PAI </t>
  </si>
  <si>
    <t>Monitoreos rapidos de cobertura realizados</t>
  </si>
  <si>
    <t xml:space="preserve">2. Desarrollo de capacidad operativa para contención de brote Sarampión  </t>
  </si>
  <si>
    <t>Busquedas activas y demanda inducida  realizadas</t>
  </si>
  <si>
    <t xml:space="preserve">1, Realizar el 100% de los estudios de campo de los eventos de enfermedades inmunoprevenibles y su seguimiento de acuerdo a la normatividad </t>
  </si>
  <si>
    <t xml:space="preserve">Porcentaje de estudios de campo de los eventos de enfermedades prevenibles por vacunas </t>
  </si>
  <si>
    <t xml:space="preserve">1, Realizar anualmente el proceso de coordinación con IPS para la certificación de su personal en PAI </t>
  </si>
  <si>
    <t>proceso de certificación de competencias en PAI en 1 IPS</t>
  </si>
  <si>
    <t>AREA FUNCIONAL</t>
  </si>
  <si>
    <t>FUENTE DE FINANCIACION</t>
  </si>
  <si>
    <t>PRESUPUESTADO</t>
  </si>
  <si>
    <t>APROPIACION FINAL</t>
  </si>
  <si>
    <t xml:space="preserve">CERTIFICADOS DE DISPONIBILIDAD </t>
  </si>
  <si>
    <t>CERTIFICADOS DE REGISTRO PRESUPUESTAL</t>
  </si>
  <si>
    <t>SALDO DISPONIBILIDAD</t>
  </si>
  <si>
    <t>SALDO REGISTROS</t>
  </si>
  <si>
    <t xml:space="preserve">% EJECUCIÓN </t>
  </si>
  <si>
    <t>INICIAL</t>
  </si>
  <si>
    <t>ADICION</t>
  </si>
  <si>
    <t>SALUD</t>
  </si>
  <si>
    <t>Regimen subsidiado</t>
  </si>
  <si>
    <t>SGP Salud Subsidios Continuidad - SSF</t>
  </si>
  <si>
    <t>Fosyga -  SSF</t>
  </si>
  <si>
    <t>Esfuerzo Propio Territorial Regimen Subsidiado -  CSF</t>
  </si>
  <si>
    <t>Mejoramiento de la Accesibilidad a los Servicios de Salud Publica - Prestacion de Servicios</t>
  </si>
  <si>
    <t>Desarrollo de Servicios y prestación de servicios</t>
  </si>
  <si>
    <t>Rentas cedidas</t>
  </si>
  <si>
    <t>Recursos propios</t>
  </si>
  <si>
    <t>Fortalecimiento del sistema obligatorio de garantia de calidad del Departamento SAI 2012-1015</t>
  </si>
  <si>
    <t>SGP (Salud Pública)</t>
  </si>
  <si>
    <t>Esfuerzo Propio Territorial - Rentas cedidas</t>
  </si>
  <si>
    <t>SGP (4% economia)</t>
  </si>
  <si>
    <t>Min Proteccion Social</t>
  </si>
  <si>
    <t>Prevención seguridad alimentaria y nutricional 2012-2015 San Andrés Isla</t>
  </si>
  <si>
    <t>Prevencion de los Factores de Salud Sexual y reproductiva en San Andrés Isla 2012-2015</t>
  </si>
  <si>
    <t>Proyecto salud bucal Departamento de San Andrés, Providencia y Santa Catalina</t>
  </si>
  <si>
    <t>Prevencion de laS Enfermedades de Salud Mental, Consumo de Sustancias Psicoactivas y Violencia Intrafamiliar San Andrés</t>
  </si>
  <si>
    <t>Prevención y disminución de las enfermedades transmisibles y las zoonosis en San Andrés y Providencia Islas</t>
  </si>
  <si>
    <t>Min proteccion social</t>
  </si>
  <si>
    <t>Min Proteccion Social - ETV</t>
  </si>
  <si>
    <t>Implemetación Plan de Promoción Prevención e Intervención Intersectorial de Enfermedades cronicas San Andrés y Providencia</t>
  </si>
  <si>
    <t>Min Protección Social</t>
  </si>
  <si>
    <t>Mejoramiento de la Seguridad Sanitaria y Ambiental 2012-2014 San Andrés Providencia y Santa Catalina</t>
  </si>
  <si>
    <t>Fortalecimiento de la unidades de vigilancia en Salud Publica Municipal y Departamental San Andrés y Providencia</t>
  </si>
  <si>
    <t>Proyecto laboratorio de saludpública 2012-2015 San Andrés Providencia y Santa Catalina</t>
  </si>
  <si>
    <t>Capacitación de actores del sistema de salud y otros sectores en la formulación del Plan de Salud San Andrés y Providencia</t>
  </si>
  <si>
    <t>Fortalecimiento del sistema de vigilancia del Riesgo Laboral San Andrés y Providencia</t>
  </si>
  <si>
    <t>Proyecto promoción y prevención de enfermedades para las personas mayores del Departamento de San Andrés, Providencia y Santa Catalina 2012-2015</t>
  </si>
  <si>
    <t>Proyecto discapacitados Departamento de San Andrés, Providencia y Santa Catalina Islas</t>
  </si>
  <si>
    <t>Asistencia prestación en salud a los Desplazados por la violencia en San Andres Islas</t>
  </si>
  <si>
    <t>Transferencias Ministerio</t>
  </si>
  <si>
    <t>Fortalecimiento de la expanción de la estrategia alto al TBC y control de Lepra en el Depto San Andrés Providencia</t>
  </si>
  <si>
    <t>Min Proteccion Social - TBC</t>
  </si>
  <si>
    <t>Min Proteccion Social - Lepra</t>
  </si>
  <si>
    <t>Prevención fondo rotatorio de estupefacientes 2012-2015 San Andrés y Providencia</t>
  </si>
  <si>
    <t>Fondo rotatorio de estupefacientes</t>
  </si>
  <si>
    <t>PREVENCION Y ATENCION DE DESASTRE</t>
  </si>
  <si>
    <t>Adecuacion, Dotacion e Implementacion del Centro Regulador de Urgencias del Departamento Archipielago de San Andrés</t>
  </si>
  <si>
    <t>SECTOR RAIZAL</t>
  </si>
  <si>
    <t>Proyecto diseño modelo intercultural de Salud San Andres</t>
  </si>
  <si>
    <t>TOTAL SALUD</t>
  </si>
  <si>
    <t>ELIZABETH MERA GARCIA</t>
  </si>
  <si>
    <t>Prevencion Seguridad alimentaria y Nutricional 2012</t>
  </si>
  <si>
    <t xml:space="preserve">Actualizar  el plan de Seguridad alimentaria y nutricional Bread Fruit and Crab </t>
  </si>
  <si>
    <t xml:space="preserve">Plan actualizado </t>
  </si>
  <si>
    <t xml:space="preserve">Coordinar  intersectorialmente la ejecución el plan de Seguridad alimentaria y nutricional Bread Fruit and Crab </t>
  </si>
  <si>
    <t>Plan de seguridad Alimentaria y Nutricional ejecutado</t>
  </si>
  <si>
    <t>Implementación del sistema de vigilancia y seguimiento nutricional de bajo peso al nacer y menores de 12 años Compra de Software</t>
  </si>
  <si>
    <t>Implementar el componente de vigilancia de la situación nutricional para la población menor de 12 años y gestantes</t>
  </si>
  <si>
    <t>Sistema de vigilancia implementado</t>
  </si>
  <si>
    <t>Desarrollar acciones de IEC ebn Lactancia Materna, alimentación complementaria y Ptrones alimentarios</t>
  </si>
  <si>
    <t xml:space="preserve"> Desarrollo de servicio de Comunicaciones </t>
  </si>
  <si>
    <t>Plan de acción formulado, articulado interinstitucionalmente y en ejecución en un 30%</t>
  </si>
  <si>
    <t>Porcentaje  de avance del plan de acción interinstitucional</t>
  </si>
  <si>
    <t>SHEREE DUFFIS Y STEPHANY BERNARD</t>
  </si>
  <si>
    <t>Diseñar, implementar, y evaluar anualmente el plan medios para las acciones de IEC</t>
  </si>
  <si>
    <t>Numero de plan de medios diseñado, implementado y evaluado</t>
  </si>
  <si>
    <t>Realizar la implementación   de la  estrategia COMBI en (03)  de barrios de alto riesgo de transmisión vectorial y zoonóticas.</t>
  </si>
  <si>
    <t xml:space="preserve">Numero de barrios con estrategia COMBI </t>
  </si>
  <si>
    <t>Aumentar  la cobertura de vacunación antirrábica canina y felina en un 57%.</t>
  </si>
  <si>
    <t>Porcentaje de Cobertura de vacunación antirrábica de caninos y felinos</t>
  </si>
  <si>
    <t>SHEREE DUFFIS</t>
  </si>
  <si>
    <t>4.Realizar el monitoreo de coberturas de vacunación antirrábica canina y felina</t>
  </si>
  <si>
    <t>Realizar un monitoreo de coberturas anual de vacunación antirrábica canina y felina</t>
  </si>
  <si>
    <t xml:space="preserve">Numero de monitoreo de cobertura vacunación antirrábica de caninos y felinos </t>
  </si>
  <si>
    <t>Realizar 200 cirugías de esterilización canina y felina.</t>
  </si>
  <si>
    <t xml:space="preserve">Numero de esterilización canina y felina </t>
  </si>
  <si>
    <t>Realizar 01 jornada de recolección, atención primaria, esterilización y adopción de caninos.</t>
  </si>
  <si>
    <t xml:space="preserve">Número de jornadas de recolección, atención primaria, esterilización y adopción de caninos </t>
  </si>
  <si>
    <t>Realizar dos (02) brigada masiva de control químico de roedores anual a las viviendas, lotes baldíos y espacios públicos del Departamento</t>
  </si>
  <si>
    <t>Numero de brigadas de control químico de roedores</t>
  </si>
  <si>
    <t xml:space="preserve">Mantener los índices aedico por debajo de un 29% en cuatrienio </t>
  </si>
  <si>
    <t>Índices aedico (%)= Numero de casa positivas para Aedes/ Numero de casas visitadas</t>
  </si>
  <si>
    <t>STEPHANY BERNARD</t>
  </si>
  <si>
    <t>Realizar dos (02) ciclos de control químico de vectores anual.</t>
  </si>
  <si>
    <t>No. De ciclos realizados/No. De ciclos programados</t>
  </si>
  <si>
    <t xml:space="preserve">Aumentar la vigilancia y control de criaderos naturales y artificiales identificados en un 3% </t>
  </si>
  <si>
    <t>No. De criaderos inspeccionados/ No. De criaderos identificados</t>
  </si>
  <si>
    <t xml:space="preserve">10. Actualizar el diagnostico sanitario de porquerizas </t>
  </si>
  <si>
    <t xml:space="preserve">Actualizar el diagnostico sanitario de las porquerizas </t>
  </si>
  <si>
    <t>Porcentaje del diagnostico sanitario de porquerizas actualizado</t>
  </si>
  <si>
    <t xml:space="preserve">                                                                                                                                                                                                                                                                                                                                                                                                                                                                                                                                                                                                                                                                                                                                                                                                                                                </t>
  </si>
  <si>
    <t>10. Fortalecer las EPS-IPS en la aplicación de las guías de atención y protocolos de manejo y control de eventos de enfermedades vectoriales y zoonóticas</t>
  </si>
  <si>
    <t xml:space="preserve">EPS-IPS fortalecidos en la aplicación de las guías de atención y protocolos de manejo y control de eventos de enfermedades vectoriales y zoonóticas en un 100% </t>
  </si>
  <si>
    <t>Porcentaje de EPS-IPS fortalecidos en la aplicación de las guías de atención y protocolos de manejo y control de eventos de enfermedades vectoriales y zoonóticas</t>
  </si>
  <si>
    <t>11. Realizar los estudios de campo epidemiológico de acuerdo a la normatividad de los eventos de enfermedades vectoriales y zoonóticas</t>
  </si>
  <si>
    <t>Realizar los estudios de campo de acuerdo a la normatividad de los eventos de enfermedades vectoriales y zoonóticas en un 30%</t>
  </si>
  <si>
    <t xml:space="preserve">Porcentaje de eventos enfermedades vectoriales y zoonóticas con estudios de campo </t>
  </si>
  <si>
    <t xml:space="preserve">SALUD </t>
  </si>
  <si>
    <t xml:space="preserve">VIGILANCIA EN SALUD PUBLICA </t>
  </si>
  <si>
    <t xml:space="preserve"> </t>
  </si>
  <si>
    <t xml:space="preserve">Plan de acción formulado, articulado interinstitucionalmente y en ejecución </t>
  </si>
  <si>
    <t xml:space="preserve">ANGELA IDARRAGA ORTIZ </t>
  </si>
  <si>
    <t xml:space="preserve">Implementar y desarrollar la política de salud ambiental en la entidad territorial </t>
  </si>
  <si>
    <t xml:space="preserve">Política de salud ambiental en la entidad territorial formulada e implementada </t>
  </si>
  <si>
    <t>2. Acciones de Información, Educación y Capacitación – IEC.</t>
  </si>
  <si>
    <t>ANGELA IDARRAGA, SHEREE DUFFIS Y STEPHANY BERNARD</t>
  </si>
  <si>
    <t xml:space="preserve">Diseñar mapas de Riesgo de Calidad de Agua </t>
  </si>
  <si>
    <t xml:space="preserve">Mapa de Riesgo de Calidad del Agua diseñados </t>
  </si>
  <si>
    <t xml:space="preserve">Realizar vigilancia de la calidad del agua de acueducto en SAI y en Providencia según lineamientos nacionales </t>
  </si>
  <si>
    <t xml:space="preserve">% de las muestras de vigilancia agua=Nº muestras analizadas/Nº muestras programadas </t>
  </si>
  <si>
    <t xml:space="preserve">Aumentar la vigilancia PGIRHS generadores de RH  </t>
  </si>
  <si>
    <t xml:space="preserve">% generadores de RH con  PGIRH vigilado= Nº generadores RH vigilado PGRHS/Nº total de generadores de RH </t>
  </si>
  <si>
    <t xml:space="preserve">ANGELA IDARRAGA ORTZ </t>
  </si>
  <si>
    <t xml:space="preserve">Aumentarlas visitas de inspección  a los establecimientos generadores de emisiones atmosféricas y de ruido </t>
  </si>
  <si>
    <t>% establecimientos generadores de emisiones atmosféricas y ruido vigilados=Nº establecimientos vigilados/Nº total establecimientos generadores de emisiones atmosféricas y ruido</t>
  </si>
  <si>
    <t xml:space="preserve">Aumentar la cobertura de vigilancia de establecimientos gastronómicos y de distribución de alimentos y bebidas alcohólicas </t>
  </si>
  <si>
    <t>Porcentaje de establecimientos vigilados= Numero de establecimientos programados según censo / Numero de establecidos vigilados</t>
  </si>
  <si>
    <t xml:space="preserve">SHEREE DUFFIS </t>
  </si>
  <si>
    <t>Aumentar la cobertura de vigilancia de servicios farmacéuticos en un 85%</t>
  </si>
  <si>
    <t>Porcentaje de establecimientos vigilados</t>
  </si>
  <si>
    <t>Realizar una compra anual medicamento de control especial monopolio del estado, elementos y equipos</t>
  </si>
  <si>
    <t>Numero de compras de medicamentos de control especial monopolio del estado, elementos y equipos</t>
  </si>
  <si>
    <t xml:space="preserve">Garantizar que la infraestructura del FRE para el almacenamiento de los MME cumpla con las buenas practicas de almacenamiento y conservacion de la calidad de los medicamentos durante el tiempo de vida util de los mismos. </t>
  </si>
  <si>
    <t>% de cumplimiento sobre  fiscalizacion, almacenamiento y conservacion de la calidad de los medicamentos de control especial de monopolio del estado</t>
  </si>
  <si>
    <t xml:space="preserve">Realizar asistencia tecnicas al municipio  o asistir a reuniones nacionales </t>
  </si>
  <si>
    <t>Numeros de asistencia tecnicas al municipio  o asistencia a reuniones nacionales</t>
  </si>
  <si>
    <t xml:space="preserve">8. Acciones de vigilancia de centros y consultorios de esteticas. </t>
  </si>
  <si>
    <t>Aumentar la cobertura de vigilancia de centros y consultorios de esteticas en 87%</t>
  </si>
  <si>
    <t>Aumentar la cobertura de vigilancia de peluquerías, beberías y sala de bellezas en un 87%</t>
  </si>
  <si>
    <t>10. Acciones de vigilancia de tiendas narutistas.</t>
  </si>
  <si>
    <t>Aumentar la cobertura de vigilancia de tiendas naturistas 100%</t>
  </si>
  <si>
    <t>11. Acciones de vigilancia de empresas de plaguicidas</t>
  </si>
  <si>
    <t>Aumentar la cobertura de vigilancia de empresas de plaguicidas87%</t>
  </si>
  <si>
    <t xml:space="preserve"> STEPHANY BERNARD</t>
  </si>
  <si>
    <t>Actualizar el censo de otros establecimientos de riesgo químico en un 70%</t>
  </si>
  <si>
    <t>Porcentaje de censo de otros establecimientos de riesgo de químico</t>
  </si>
  <si>
    <t>ANGELA IDARRAGA</t>
  </si>
  <si>
    <t>Aumentar la cobertura de vigilancia de otros establecimientos de riesgo químico en un 55%</t>
  </si>
  <si>
    <r>
      <t>Fortalecimiento de la vigilancia en Salud Sexual y Reproductiva-</t>
    </r>
    <r>
      <rPr>
        <b/>
        <sz val="12"/>
        <rFont val="Arial"/>
        <family val="2"/>
      </rPr>
      <t>Contratación Recurso Humano (un especialista en ginecología y dos enfermeras)</t>
    </r>
  </si>
  <si>
    <r>
      <t>Fortalecimiento de la vigilancia en Salud Sexual y Reproductiva-</t>
    </r>
    <r>
      <rPr>
        <b/>
        <sz val="12"/>
        <rFont val="Arial"/>
        <family val="2"/>
      </rPr>
      <t xml:space="preserve">Contratación Recusrso Humano (una Tecnica en auxiliar de enfermería)  </t>
    </r>
  </si>
  <si>
    <r>
      <t>Prevención de los riesgos  recuperacion y superación de los daños en salud sexual y reproductiva -</t>
    </r>
    <r>
      <rPr>
        <b/>
        <sz val="12"/>
        <rFont val="Arial"/>
        <family val="2"/>
      </rPr>
      <t>Contratación Recurso Humano (un especialista en ginecología</t>
    </r>
  </si>
  <si>
    <r>
      <t xml:space="preserve">Informacion Educación y Comunicación PAI y AIEPI </t>
    </r>
    <r>
      <rPr>
        <sz val="12"/>
        <rFont val="Calibri"/>
        <family val="2"/>
      </rPr>
      <t>contratación de servicios</t>
    </r>
  </si>
  <si>
    <r>
      <t xml:space="preserve">Informacion Educación y Comunicación PAI y AIEPI </t>
    </r>
    <r>
      <rPr>
        <sz val="12"/>
        <rFont val="Calibri"/>
        <family val="2"/>
      </rPr>
      <t>compra de kit para agentes educativos</t>
    </r>
  </si>
  <si>
    <r>
      <t xml:space="preserve">Informacion Educación y Comunicación PAI y AIEPI </t>
    </r>
    <r>
      <rPr>
        <sz val="12"/>
        <rFont val="Calibri"/>
        <family val="2"/>
      </rPr>
      <t>contratacion de auxiliar de enfermeria</t>
    </r>
  </si>
  <si>
    <r>
      <t xml:space="preserve">Fortalecimiento de la Red de frio departamental </t>
    </r>
    <r>
      <rPr>
        <sz val="12"/>
        <rFont val="Calibri"/>
        <family val="2"/>
      </rPr>
      <t>contratación para adecuacion de infraestructura de centro de acopio</t>
    </r>
  </si>
  <si>
    <r>
      <t xml:space="preserve">Fortalecimiento de la Red de frio departamental </t>
    </r>
    <r>
      <rPr>
        <sz val="12"/>
        <rFont val="Calibri"/>
        <family val="2"/>
      </rPr>
      <t>Contratación de empresa para servicios de mantenimiento</t>
    </r>
  </si>
  <si>
    <r>
      <t xml:space="preserve">Fortalecimiento de las acciones de vacunacion </t>
    </r>
    <r>
      <rPr>
        <sz val="12"/>
        <rFont val="Calibri"/>
        <family val="2"/>
      </rPr>
      <t xml:space="preserve">Compra de insumos críticos </t>
    </r>
  </si>
  <si>
    <r>
      <t xml:space="preserve">Fortalecimiento de las acciones de vacunacion </t>
    </r>
    <r>
      <rPr>
        <sz val="12"/>
        <rFont val="Calibri"/>
        <family val="2"/>
      </rPr>
      <t>contratacion de servicios para logistica (Transporte y combustible)</t>
    </r>
  </si>
  <si>
    <r>
      <t xml:space="preserve">Fortalecimiento de las acciones de vacunacion </t>
    </r>
    <r>
      <rPr>
        <sz val="12"/>
        <rFont val="Calibri"/>
        <family val="2"/>
      </rPr>
      <t>contratacion de servicios para  comunicaciones (Jornada de Sarampión Rubeola)</t>
    </r>
  </si>
  <si>
    <r>
      <t xml:space="preserve">Monitoreo, Seguimietno y Evaluación del PAI </t>
    </r>
    <r>
      <rPr>
        <sz val="12"/>
        <rFont val="Calibri"/>
        <family val="2"/>
      </rPr>
      <t>Contratacion de enfermera</t>
    </r>
  </si>
  <si>
    <r>
      <t xml:space="preserve">Monitoreo, Seguimietno y Evaluación del PAI </t>
    </r>
    <r>
      <rPr>
        <sz val="12"/>
        <rFont val="Calibri"/>
        <family val="2"/>
      </rPr>
      <t>contratación de técnico en sistemas</t>
    </r>
  </si>
  <si>
    <r>
      <t xml:space="preserve">Monitoreo, Seguimietno y Evaluación del  AIEPI  </t>
    </r>
    <r>
      <rPr>
        <sz val="12"/>
        <rFont val="Calibri"/>
        <family val="2"/>
      </rPr>
      <t xml:space="preserve">Desarrollo de reuniones con comité de Politica social, de infancia y adolescencia, lactancia Materna  y otros </t>
    </r>
  </si>
  <si>
    <r>
      <t xml:space="preserve">Monitoreo, Seguimietno y Evaluación del  AIEPI </t>
    </r>
    <r>
      <rPr>
        <sz val="12"/>
        <rFont val="Calibri"/>
        <family val="2"/>
      </rPr>
      <t>Contratación de Enfermera</t>
    </r>
  </si>
  <si>
    <r>
      <t xml:space="preserve">Monitoreo, Seguimietno y Evaluación del PAI y AIEPI </t>
    </r>
    <r>
      <rPr>
        <sz val="12"/>
        <rFont val="Calibri"/>
        <family val="2"/>
      </rPr>
      <t xml:space="preserve">Desplazamiento a Providencia </t>
    </r>
  </si>
  <si>
    <r>
      <t xml:space="preserve">Desarrollar acciones de Prevención de los riesgos  en la poblacion infantil Acciones colectivas </t>
    </r>
    <r>
      <rPr>
        <sz val="12"/>
        <rFont val="Calibri"/>
        <family val="2"/>
      </rPr>
      <t>Contratacion de talento humano para acciones operativas del programa ampliado de Inmunización</t>
    </r>
  </si>
  <si>
    <r>
      <t xml:space="preserve">COMPETENCIA LABORAL </t>
    </r>
    <r>
      <rPr>
        <sz val="12"/>
        <rFont val="Calibri"/>
        <family val="2"/>
      </rPr>
      <t>Contratacion de servicios</t>
    </r>
  </si>
  <si>
    <r>
      <t xml:space="preserve">Fortalecimiento de acciones de Seguridad alimentaria y Nutricional </t>
    </r>
    <r>
      <rPr>
        <sz val="12"/>
        <rFont val="Calibri"/>
        <family val="2"/>
      </rPr>
      <t>Contratacion de Talento humano</t>
    </r>
  </si>
  <si>
    <r>
      <t xml:space="preserve">1.  Mantener activo los comités Departamentales relacionados con el control de Enfermedades Vectoriales y Zoonóticas. </t>
    </r>
    <r>
      <rPr>
        <b/>
        <sz val="12"/>
        <rFont val="Arial"/>
        <family val="2"/>
      </rPr>
      <t>Plan de Accion.</t>
    </r>
  </si>
  <si>
    <r>
      <t xml:space="preserve">2.  Realizar el diseño, implementación y evaluación del plan medios para las acciones de IEC a la población sobre factores de riesgo para la transmisión de enfermedades vectoriales y zoonóticos. </t>
    </r>
    <r>
      <rPr>
        <b/>
        <sz val="12"/>
        <rFont val="Arial"/>
        <family val="2"/>
      </rPr>
      <t>Contratacion de servicios IEC.</t>
    </r>
  </si>
  <si>
    <r>
      <t xml:space="preserve">3. Aumentar la cobertura de vacunación antirrábica de caninos y felinos en el Departamento. </t>
    </r>
    <r>
      <rPr>
        <b/>
        <sz val="12"/>
        <rFont val="Arial"/>
        <family val="2"/>
      </rPr>
      <t>Compra de insumos.</t>
    </r>
  </si>
  <si>
    <r>
      <t xml:space="preserve">3. Aumentar la cobertura de vacunación antirrábica de caninos y felinos en el Departamento. </t>
    </r>
    <r>
      <rPr>
        <b/>
        <sz val="12"/>
        <rFont val="Arial"/>
        <family val="2"/>
      </rPr>
      <t>Contratacion de promotores de salud y/o bachilleres</t>
    </r>
  </si>
  <si>
    <r>
      <t xml:space="preserve">3. Aumentar la cobertura de vacunación antirrábica de caninos y felinos en el Departamento. </t>
    </r>
    <r>
      <rPr>
        <b/>
        <sz val="12"/>
        <rFont val="Arial"/>
        <family val="2"/>
      </rPr>
      <t>Asistencia tecnica a providencia y reuniones nacionales</t>
    </r>
  </si>
  <si>
    <r>
      <t xml:space="preserve">5. Realizar acciones de control de población canina y felina en Departamento. </t>
    </r>
    <r>
      <rPr>
        <b/>
        <sz val="12"/>
        <rFont val="Arial"/>
        <family val="2"/>
      </rPr>
      <t>Contratacion de medico veterinario.</t>
    </r>
  </si>
  <si>
    <r>
      <t xml:space="preserve">5. Realizar acciones de control de población canina y felina en Departamento. </t>
    </r>
    <r>
      <rPr>
        <b/>
        <sz val="12"/>
        <rFont val="Arial"/>
        <family val="2"/>
      </rPr>
      <t>Compra de insumos</t>
    </r>
  </si>
  <si>
    <r>
      <t>6. Realizar el control químico de roedores</t>
    </r>
    <r>
      <rPr>
        <b/>
        <sz val="12"/>
        <rFont val="Arial"/>
        <family val="2"/>
      </rPr>
      <t>. Compra de insumos.</t>
    </r>
    <r>
      <rPr>
        <sz val="12"/>
        <rFont val="Arial"/>
        <family val="2"/>
      </rPr>
      <t xml:space="preserve"> </t>
    </r>
  </si>
  <si>
    <r>
      <t>7. Realizar el control vectorial en sus fases larval y adulta en el Departamento.</t>
    </r>
    <r>
      <rPr>
        <b/>
        <sz val="12"/>
        <rFont val="Arial"/>
        <family val="2"/>
      </rPr>
      <t xml:space="preserve"> Contratacion biologa-entomologa.</t>
    </r>
  </si>
  <si>
    <r>
      <t>7. Realizar el control vectorial en sus fases larval y adulta en el Departamento.</t>
    </r>
    <r>
      <rPr>
        <b/>
        <sz val="12"/>
        <rFont val="Arial"/>
        <family val="2"/>
      </rPr>
      <t xml:space="preserve"> Contratacion 1 auxiliar en vectores</t>
    </r>
  </si>
  <si>
    <r>
      <t>7. Realizar el control vectorial en sus fases larval y adulta en el Departamento.</t>
    </r>
    <r>
      <rPr>
        <b/>
        <sz val="12"/>
        <rFont val="Arial"/>
        <family val="2"/>
      </rPr>
      <t xml:space="preserve"> Compra de insumos</t>
    </r>
  </si>
  <si>
    <r>
      <t xml:space="preserve">8. Realizar ciclos de control quimicos vectorial. </t>
    </r>
    <r>
      <rPr>
        <b/>
        <sz val="12"/>
        <rFont val="Arial"/>
        <family val="2"/>
      </rPr>
      <t xml:space="preserve">Compra de Insumos y vehiculo </t>
    </r>
  </si>
  <si>
    <r>
      <t xml:space="preserve">8. Realizar ciclos de control quimicos vectorial. </t>
    </r>
    <r>
      <rPr>
        <b/>
        <sz val="12"/>
        <rFont val="Arial"/>
        <family val="2"/>
      </rPr>
      <t>Contratacion 2 auxiliares en vectores</t>
    </r>
  </si>
  <si>
    <r>
      <t xml:space="preserve">9. Realizar otras acciones fortalecimiento de control vectorial. </t>
    </r>
    <r>
      <rPr>
        <b/>
        <sz val="12"/>
        <rFont val="Arial"/>
        <family val="2"/>
      </rPr>
      <t>Contratacion de transporte insumos</t>
    </r>
  </si>
  <si>
    <r>
      <t xml:space="preserve">9. Realizar otras acciones fortalecimiento de control vectorial. </t>
    </r>
    <r>
      <rPr>
        <b/>
        <sz val="12"/>
        <rFont val="Arial"/>
        <family val="2"/>
      </rPr>
      <t>Contratacion 2 auxiliares en vectores</t>
    </r>
  </si>
  <si>
    <r>
      <t xml:space="preserve">9. Realizar otras acciones fortalecimiento de control vectorial. </t>
    </r>
    <r>
      <rPr>
        <b/>
        <sz val="12"/>
        <rFont val="Arial"/>
        <family val="2"/>
      </rPr>
      <t>Asistencia tecnica a providencia y reuniones nacionales</t>
    </r>
  </si>
  <si>
    <r>
      <t xml:space="preserve">9. Realizar otras acciones fortalecimiento de control vectorial. </t>
    </r>
    <r>
      <rPr>
        <b/>
        <sz val="12"/>
        <rFont val="Arial"/>
        <family val="2"/>
      </rPr>
      <t>Compra de insumos</t>
    </r>
  </si>
  <si>
    <r>
      <t xml:space="preserve">1. Conformar y operativizar el Consejo Territorial de Salud Ambiental COTSA para intervenir interinstitucionalmente los factores de riesgo ambiental. </t>
    </r>
    <r>
      <rPr>
        <b/>
        <sz val="12"/>
        <rFont val="Arial"/>
        <family val="2"/>
      </rPr>
      <t xml:space="preserve">Contratacion de Tecnico </t>
    </r>
  </si>
  <si>
    <r>
      <t xml:space="preserve">1. Conformar y operativizar el Consejo Territorial de Salud Ambiental COTSA para intervenir interinstitucionalmente los factores de riesgo ambiental. </t>
    </r>
    <r>
      <rPr>
        <b/>
        <sz val="12"/>
        <rFont val="Arial"/>
        <family val="2"/>
      </rPr>
      <t>Contratacion de tecnico en sistema</t>
    </r>
  </si>
  <si>
    <r>
      <t>1. Conformar y operativizar el Consejo Territorial de Salud Ambiental COTSA para intervenir interinstitucionalmente los factores de riesgo ambiental.</t>
    </r>
    <r>
      <rPr>
        <b/>
        <sz val="12"/>
        <rFont val="Arial"/>
        <family val="2"/>
      </rPr>
      <t xml:space="preserve"> Compra de insumos</t>
    </r>
  </si>
  <si>
    <r>
      <t xml:space="preserve">3. Acciones de vigilancia de la calidad del agua potable . </t>
    </r>
    <r>
      <rPr>
        <b/>
        <sz val="12"/>
        <rFont val="Arial"/>
        <family val="2"/>
      </rPr>
      <t>Contratacion de Ingeniero Ambiental.</t>
    </r>
  </si>
  <si>
    <r>
      <t xml:space="preserve">3. Acciones de vigilancia de la calidad del agua potable. </t>
    </r>
    <r>
      <rPr>
        <b/>
        <sz val="12"/>
        <rFont val="Arial"/>
        <family val="2"/>
      </rPr>
      <t xml:space="preserve">Contratacio de  Tecnico en Saneamiento o afines </t>
    </r>
  </si>
  <si>
    <r>
      <t xml:space="preserve">4. Acciones de vigilancia de Residuos Hospitalarios y Similares RH. </t>
    </r>
    <r>
      <rPr>
        <b/>
        <sz val="12"/>
        <rFont val="Arial"/>
        <family val="2"/>
      </rPr>
      <t xml:space="preserve">Contratación de  Ingeniero Ambiental </t>
    </r>
  </si>
  <si>
    <r>
      <t xml:space="preserve">5. Acciones de vigilancia de calidad de aire y ruido. </t>
    </r>
    <r>
      <rPr>
        <b/>
        <sz val="12"/>
        <rFont val="Arial"/>
        <family val="2"/>
      </rPr>
      <t xml:space="preserve">Contratacion de Tecnico en Saneamiento </t>
    </r>
  </si>
  <si>
    <r>
      <t xml:space="preserve">6. Acciones de vigilancia de alimentos y bebidas alcohólicas. </t>
    </r>
    <r>
      <rPr>
        <b/>
        <sz val="12"/>
        <rFont val="Arial"/>
        <family val="2"/>
      </rPr>
      <t>Contratacion de 5 tecnicos en alimentos / saneamiento / gestion ambiental</t>
    </r>
  </si>
  <si>
    <r>
      <t xml:space="preserve">7. Acciones de vigilancia de Servicio Farmaceuticos. </t>
    </r>
    <r>
      <rPr>
        <b/>
        <sz val="12"/>
        <rFont val="Arial"/>
        <family val="2"/>
      </rPr>
      <t>Contratacion de Quimico Farmaceutico.</t>
    </r>
  </si>
  <si>
    <r>
      <t xml:space="preserve">7. Acciones de vigilancia de Servicio Farmaceuticos. </t>
    </r>
    <r>
      <rPr>
        <b/>
        <sz val="12"/>
        <rFont val="Arial"/>
        <family val="2"/>
      </rPr>
      <t>Adquisicion de insumos</t>
    </r>
  </si>
  <si>
    <r>
      <t xml:space="preserve">7. Acciones de vigilancia de Servicio Farmaceuticos. </t>
    </r>
    <r>
      <rPr>
        <b/>
        <sz val="12"/>
        <rFont val="Arial"/>
        <family val="2"/>
      </rPr>
      <t>Asistencia tecnica al Municipio y reuniones</t>
    </r>
  </si>
  <si>
    <r>
      <t xml:space="preserve">9. Acciones de peluquerias, baberias y sala de belleza. </t>
    </r>
    <r>
      <rPr>
        <b/>
        <sz val="12"/>
        <rFont val="Arial"/>
        <family val="2"/>
      </rPr>
      <t>Contratacion de tecnico profesional en servicios farmaceuticos.</t>
    </r>
  </si>
  <si>
    <r>
      <t xml:space="preserve">12. Otras acciones de vigilancia de Riesgo Químico. </t>
    </r>
    <r>
      <rPr>
        <b/>
        <sz val="12"/>
        <rFont val="Arial"/>
        <family val="2"/>
      </rPr>
      <t>Contratacion de tecnico en saneamiento.</t>
    </r>
  </si>
  <si>
    <t>PROMOCION SOCIAL, AL DERECHO Y SIN REQUISITOS</t>
  </si>
  <si>
    <t>DISCAPACITADOS</t>
  </si>
  <si>
    <t>DISCAPACITADOS SAN ANDRES PROVIDENCIA Y SANTA CATALINA ISLAS</t>
  </si>
  <si>
    <t>INSPECCION,VIGILANCIA Y CONTROL EN EL DEPARTAMENTO</t>
  </si>
  <si>
    <t>Control seguimiento y vigilancia.                              Cumplimiento de normas técnicas                                No. De personas atendidas</t>
  </si>
  <si>
    <t xml:space="preserve">100%                          80%         </t>
  </si>
  <si>
    <t xml:space="preserve">100%                            90%                             </t>
  </si>
  <si>
    <t>MARTAH FLOREZ</t>
  </si>
  <si>
    <t>RBC       REHABILITACIÓN BASADA EN LA COMUNIDAD DEPARTAMENTAL</t>
  </si>
  <si>
    <t>No. De personas identificadasatendidas</t>
  </si>
  <si>
    <t>compra y entrega de ayudas tecnicas</t>
  </si>
  <si>
    <t>BANCO DE AYUDAS TECNICAS DEPARTAMENTAL</t>
  </si>
  <si>
    <t>No. De ayudas compradas y entregadas</t>
  </si>
  <si>
    <t>No. De personas atendidas</t>
  </si>
  <si>
    <t>REGISTRO ACTUALIZADO CON POIBLACIÓN OBJETO EN EL DEPARTAMENTO  Y ACTIVACION DEL COMITÉ DE DISCAPACIDAD</t>
  </si>
  <si>
    <t>MARTHA FLOREZ</t>
  </si>
  <si>
    <r>
      <t xml:space="preserve">coordinación de acciones dentro del proyecto y  hacer seguimiento en el proceso de Inspección, vigilancia y control a las EPS/IPS en el desarrollo del  proceso de obligatorio cumplimiento, seguimiento a las acciones de P y P, terapia ocupacional y fisioterapia </t>
    </r>
    <r>
      <rPr>
        <sz val="12"/>
        <color indexed="8"/>
        <rFont val="Arial Narrow"/>
        <family val="2"/>
      </rPr>
      <t>con el siguiente  alcance de objetivos:</t>
    </r>
    <r>
      <rPr>
        <sz val="12"/>
        <rFont val="Arial Narrow"/>
        <family val="2"/>
      </rPr>
      <t xml:space="preserve"> 1) Realizar acompañamiento de seguimiento, vigilancia y control de los procesos desarrollados por las EPS/IPS en cumplimiento de las acciones de promoción y prevención, cumplimiento de la norma técnica y atención en salud de acuerdo a la discapacidad. 2) Realizar procesos de sensibilización, IEC (Inducción, Educación y capacitación) a la comunidad en general sobre el proceso de inclusión, RBC en discapacidad, derechos y deberes, identificación del tipo de discapacidad, a través de charlas, capacitaciones comunitarias, por los diferentes medios de comunicación y durante el proceso que se realiza hogar a hogar. 3) Búsqueda activa hogar a hogar en discapacidad mental, cognitiva, sensorial y múltiple, realizar evaluación diagnostica, inducción a los servicios de salud y prescripción de ayudas técnicas si la requieren. 4) conformación del libro de avecindamiento de discapacidad mental severa. 5) Apoyo en el proceso de RBC (Rehabilitación basada en la comunidad). 6) Apoyo a los procesos que lidere la Secretaria de Salud con el Comité Departamental. </t>
    </r>
    <r>
      <rPr>
        <sz val="12"/>
        <color indexed="10"/>
        <rFont val="Arial Narrow"/>
        <family val="2"/>
      </rPr>
      <t>T0ÑO</t>
    </r>
  </si>
  <si>
    <r>
      <t>adopte, adapte y ejecute el Plan de RBC (rehabilitación basada  en la comunidad) Departamental con enfoque diferencial de acuerdo a las guías de RBC de la Organización Mundial de la salud dentro del proyecto de Discapacitados San Andrés Providencia y Santa Catalina con el siguiente  alcance de objetivos: 1)</t>
    </r>
    <r>
      <rPr>
        <sz val="12"/>
        <color indexed="10"/>
        <rFont val="Arial Narrow"/>
        <family val="2"/>
      </rPr>
      <t xml:space="preserve"> </t>
    </r>
    <r>
      <rPr>
        <sz val="12"/>
        <rFont val="Arial Narrow"/>
        <family val="2"/>
      </rPr>
      <t>Identificación de líderes en las familias y  comunitarios, para que  formen parte en el proceso de la Rehabilitación Basada en la Comunidad en el Departamento.  2) Participar, orientar, concertar  y formular con la comunidad propuestas de rehabilitación e inclusión que se puedan atender y lograr de forma realista. 3) Sensibilizar a la comunidad en general para asumir su rol en el proceso de  RBC. 4) Sensibilización, capacitación e implementación de acciones tendientes al proceso de empoderamiento de los líderes para dar inicio al proceso de RBC comunitario. 5) Trabajar y dar seguimiento a las acciones implementadas en el Plan de RBC (Rehabilitación basada en la Comunidad) en el Departamento. 6) Brindar herramientas prácticas (Ejercicios, recomendaciones, pautas de conducta, etc.)  a las personas con discapacidad y sus familias para su desempeño en general dentro del Plan. 7) Apoyo a los procesos que se lideren desde la secretaria de salud con el Comité Departamental. 8) Diseñar formatos, material educativo necesario, elaborar cronograma de actividades individual y el articulado con el equipo de trabajo conjuntamente con el coordinador de proyecto. .</t>
    </r>
    <r>
      <rPr>
        <sz val="12"/>
        <color indexed="10"/>
        <rFont val="Arial Narrow"/>
        <family val="2"/>
      </rPr>
      <t xml:space="preserve"> AURELIA</t>
    </r>
  </si>
  <si>
    <r>
      <t>realizar el proceso de identificación, sensibilización en las personas con discapacidad y a su grupo familiar y asignación de ayudas técnicas de acuerdo a la discapacidad</t>
    </r>
    <r>
      <rPr>
        <b/>
        <sz val="12"/>
        <rFont val="Arial Narrow"/>
        <family val="2"/>
      </rPr>
      <t xml:space="preserve"> </t>
    </r>
    <r>
      <rPr>
        <sz val="12"/>
        <color indexed="8"/>
        <rFont val="Arial Narrow"/>
        <family val="2"/>
      </rPr>
      <t>con el siguiente  alcance de objetivos:</t>
    </r>
    <r>
      <rPr>
        <sz val="12"/>
        <rFont val="Arial Narrow"/>
        <family val="2"/>
      </rPr>
      <t xml:space="preserve"> 1) Localización y sensibilización de las personas con discapacidad, atreves de búsqueda activa. 2) Realizar proceso de sensibilización, IEC (Inducción, educación y capacitación), a la comunidad en general, sobre el proceso de inclusión, RBC (Rehabilitación basada en la comunidad), derechos y deberes, identificación del tipo de discapacidad atreves de charlas, capacitaciones comunitarias, por los diferentes medios de comunicación y durante el proceso que se realiza hogar a hogar. 3) Aplicación de proceso de evaluación, prescripción y asignación de ayudas técnicas de acuerdo a la discapacidad en los físicos y múltiples. 4) Identificación y reporte a la secretaria de salud durante la búsqueda activa de las discapacidades mentales, cognitiva y sensoriales. 5) Inducción a los servicios de salud y confirmando con la recepción del usuario..</t>
    </r>
    <r>
      <rPr>
        <sz val="12"/>
        <color indexed="10"/>
        <rFont val="Arial Narrow"/>
        <family val="2"/>
      </rPr>
      <t>SAUL</t>
    </r>
  </si>
  <si>
    <r>
      <t xml:space="preserve">acciones formuladas dentro del proyecto de discapacitados de acuerdo al siguiente  alcance de objetivos: 1) Campañas educativas a personas con discapacidad ( traer temas a desarrollar). 2) Coordinación y supervisión de la elaboración del  Registro para las Personas con Discapacidad. 3) Educación a Personas con Discapacidad y Adultos Mayores en higiene postural y en el manejo de las ayudas técnicas. 4) Búsqueda activa hogar a hogar a personas con discapacidad física, realizar evaluación diagnostica e inducción a los servicios de salud y prescripción de ayuda técnica. 5) Interlocutora entre la Secretaria de Salud y el Comité Departamental de Discapacidad. 6) Asesorar y capacitar a los miembros del Comité Departamental de Discapacidad en normatividad, su competencia y funciones. </t>
    </r>
    <r>
      <rPr>
        <sz val="12"/>
        <color indexed="10"/>
        <rFont val="Arial Narrow"/>
        <family val="2"/>
      </rPr>
      <t>WENDY</t>
    </r>
    <r>
      <rPr>
        <sz val="12"/>
        <rFont val="Arial Narrow"/>
        <family val="2"/>
      </rPr>
      <t xml:space="preserve">
</t>
    </r>
  </si>
  <si>
    <t>Persona Mayor</t>
  </si>
  <si>
    <t>realizado el control, seguimiento y vigilancia al 100% de las IPS/EPS en cumplimiento de las acciones de promoción y prevención de riesgo en población Adulto Mayor. que el 90% las IPS/EPS que atienden a la poblacion adulto mayor cumpla con las normas tecnicas de atención1)Seguimiento y evaluación de la calidad de las historias clínicas y los indicadores de cumplimiento de norma técnica vigente para las personas mayores en las IPS 2)Impulsar en las IPS un modelo de atención primaria en salud, con la creación de instrumentos, estrategias y guías para la detección, monitoreo e intervención de las enfermedades prevalentes y para prevenir y controlar las causas de morbilidad y mortalidad de las persona mayores en el Departamento.3) Realizar 4 tipos de actividades físicas que son: a) la gimnasia de mantenimiento que  se desarrollan una vez a la semana. b) Gimnasia rítmica el cual se ejecutará cada quince días. c) Caminatas ecológicas y mañaneras. 4) Toma de presión arterial  una vez a la semana. 5) Toma de glucometria una vez al mes. 6) Desarrollar talleres y charlas educativas  a personas mayores y líderes comunitarios, sobre los siguientes  temas: Envejecimiento y vejez, Deberes y derechos de las personas mayores, Proceso de envejecimiento, Importancia del ejercicio físico en las personas mayores, Enfermedades más comunes de la vejez, Hipertensión arterial y sus complicaciones cardiovasculares, Dieta para un paciente hipertenso, Diabetes mellitas, Dieta para un adulto mayor diabético, Osteoporosis y artritis (Osteoartritis), Auto cuidado, Envejecimiento activo, Enfermedad de Alzheimer. 7) Diseño de cartillas que contengan, información, educación y comunicación sobre salud y calidad de vida en las Personas Mayores. 8) Promover en los diferentes espacios radiales la Promoción de buenos hábitos de vida y envejecimiento saludable.</t>
  </si>
  <si>
    <t>Control seguimiento y vigilancia del 100% de IPS/EPS.                                            Cumplimiento de normas tecnicas del 90% de IPS/EPS                                               1344 Personas mayores de diferentes sectores de la Isla atendidas en programas de Promoción y Prevención</t>
  </si>
  <si>
    <t>100%                          80%           900</t>
  </si>
  <si>
    <t>100%                            90%                             1344</t>
  </si>
  <si>
    <t xml:space="preserve">1)Evaluación diagnostica con el fin de identificar del estado físico actual de cada una de las personas del Hogar del Anciano. 2)Realizar acondicionamiento físico  e intervención para cada una de las personas mayores residentes en el Hogar. 3)Ejecutar el programa de acondicionamiento físico que mejore la condición física del los residentes del Hogar del anciano.5)Programar e implementar actividades productivas de tiempo libre con el fin de mantener ocupados a los residentes del Hogar del Anciano y de esta manera incrementar su autoestima, ayudando a que se sientan personas útiles a la sociedad.6)Socialización en los medios de comunicación masivos, las actividades desarrolladas.8)Participar en las campañas de movilización social coordinada y realizada con los responsables nacionales, departamentales, comunitarias delegadas desde la jefatura de la Secretaria Departamental.8)Diseñar los formatos, actas y material educativo necesarios para fortalecer las acciones del proceso de sensibilización y la estrategia I.E.C. </t>
  </si>
  <si>
    <t>26 Personas adultas mayores del hogar del anciano san pedro claver atendidos</t>
  </si>
  <si>
    <t>SALUD PUBLICA</t>
  </si>
  <si>
    <t>SALUD BUCAL</t>
  </si>
  <si>
    <t xml:space="preserve">PROYECTO SALUD BUCAL DEPARTAMETO DE SAN ANDRES PROVIDENCIA Y SANTA CATALINA ISLAS  </t>
  </si>
  <si>
    <r>
      <t>fortalecer el componente Inspección vigilancia y control departamental en el Proceso de seguimiento de Línea Base de Caries Dental, implementación de la Vigilancia de Exposición a Flúor y seguimiento a Resolución 412 del 2000, Guía 7 para la promoción específica de la caries y la enfermedad gingival, Resolución 3577del 2006, Decreto 3039 del 2007 del Ministerio de la Protección Social e Instituto Nacional de Salud con el siguiente  alcance de objetivos:1)</t>
    </r>
    <r>
      <rPr>
        <sz val="10"/>
        <color indexed="10"/>
        <rFont val="Arial Narrow"/>
        <family val="2"/>
      </rPr>
      <t xml:space="preserve"> </t>
    </r>
    <r>
      <rPr>
        <sz val="10"/>
        <rFont val="Arial Narrow"/>
        <family val="2"/>
      </rPr>
      <t>Aplicación de la herramienta para mejorar la calidad de la prestación de servicios de salud por medio de la recepción, consolidación y remisión de los reportes al Ministerio de la Protección social de Línea base de caries dental. .2) Implementación y desarrollo de la  Vigilancia de Exposición a Flúor en conjunto con el Instituto Nacional de Salud de acuerdo a la legislación de Salud pública vigente y reportes al mismo. 3) Seguimiento y acompañamiento a los  profesionales capacitados en los protocolos de atención, guías de atención y legislación vigente de salud bucal. 4) Seguimiento y evaluación de la calidad de las historias clínicas y  los indicadores de cumplimientos de las Normas Técnicas Vigentes (Resolución 412 del 2000, Guía 7 para la promoción específica de la caries y la enfermedad gingival, Resolución 3577del 2006, Decreto 3039 del 2007 del Ministerio de la Protección Social). 5) Identificación, selección y monitoreo a los índices epidemiológicos en salud bucal.  6) Acompañamiento, capacitación continua y asistencia técnica a las EPS/IPS en procesos de salud bucal de acuerdo a las directivas nacionales. 7) Seguimiento  a la  prestación de los servicios de salud bucal  incluidos en el P.O.S. 8) Eficiente demanda inducida para el ingreso de maternas al control prenatal de salud bucal en el primer trimestre de embarazo y los niños de 0-5 años en el control de salud bucal. 9) Verificación del fortalecimiento de la salud bucal con las embarazadas y menores de 0-5 años en las IPS. 10) Seguimiento y Control al cumplimiento de las Estrategias IEC institucional en las IPS en población afiliada.</t>
    </r>
    <r>
      <rPr>
        <sz val="10"/>
        <color indexed="10"/>
        <rFont val="Arial Narrow"/>
        <family val="2"/>
      </rPr>
      <t xml:space="preserve"> </t>
    </r>
    <r>
      <rPr>
        <sz val="10"/>
        <rFont val="Arial Narrow"/>
        <family val="2"/>
      </rPr>
      <t xml:space="preserve">11) Seguimiento a las acciones de inclusión del componente de salud bucal en la estrategia AIEPI y Servicios de Salud Amigables para Adolecentes y jóvenes en las IPS.12) Apoyo en la Estrategia de Cepilleros Escolares en escuelas, guarderías y hogares de bienestar. 13) Fortalecer la estrategia IEC por los medios masivos de comunicación. </t>
    </r>
  </si>
  <si>
    <t xml:space="preserve">Vigilancia oportuna y sistematizada de los indicadores de cumplimiento y índices epidemiológicos de salud bucal  y eventos de fluorosis en el departamento Y </t>
  </si>
  <si>
    <t xml:space="preserve">100%                          80%           </t>
  </si>
  <si>
    <r>
      <t xml:space="preserve">Implementación de  la estrategia de Cepilleros Odontológicos en Instituciones Educativas,  formular y concertar acciones integradas intersectorialmente de enfoque comunitario para la reducción de la caries dental en las gestantes, encaminado a la promoción y el mejoramiento del la salud bucal en el Departamento Archipiélago </t>
    </r>
    <r>
      <rPr>
        <sz val="10"/>
        <color indexed="8"/>
        <rFont val="Arial Narrow"/>
        <family val="2"/>
      </rPr>
      <t xml:space="preserve">con el siguiente  alcance de objetivos: 1)  </t>
    </r>
    <r>
      <rPr>
        <sz val="10"/>
        <rFont val="Arial Narrow"/>
        <family val="2"/>
      </rPr>
      <t>Implementación y seguimiento de la estrategia de Cepilleros Odontológicos en 10 Instituciones Educativas, que son: A) primarias</t>
    </r>
    <r>
      <rPr>
        <sz val="10"/>
        <color indexed="10"/>
        <rFont val="Arial Narrow"/>
        <family val="2"/>
      </rPr>
      <t>,</t>
    </r>
    <r>
      <rPr>
        <sz val="10"/>
        <rFont val="Arial Narrow"/>
        <family val="2"/>
      </rPr>
      <t xml:space="preserve"> Misión Cristiana en la tarde, Rubén Darío, Escuela Nacional, Phylip Bigman, Bautista Emanuel, Teodoro Robinsón Escuela Noel, Castillito Real. B) Jardies: Marinerito y Mi Mundo Mágico.  2) seguimiento a la implementación de la estrategia de Cepilleros Odontológicos en 12 Instituciones Educativas, que son: A) Colegios Modelo Adventista y Liceo del Caribe. B) primarias, Bautista Central, Firs Baptist School, Brock Hill, Carmelo, Orange Hill, San Antonio, Esfuerzo, Antonio Nariño, Misión Cristiana en la mañana, San Francisco Javier. C) Jardín Sueños Alegres. 3) Desarrollo de la estrategia IEC (información, educación, capacitación) en las 10 Instituciones Educativas que se están implementando y seguimiento en las ya implementadas (Estudiantes, docentes, padres de familia), apoyo en Hogares del ICBF y comunitaria en los siguientes temas: vigilancia del proceso de cepilleros, Derechos y deberes, Factores Protectores y en temas de Promoción y Prevención en Salud Bucal. 4) Apoyo  en el proceso sensibilización, capacitación  e inducción a los servicios de salud a la población gestante comunitaria, articulando con: Juntas Comunales, IAMI, FAMI, Familias en Acción, Red Unidos. 5) Promoción en Salud bucal e  Inducción a los servicios de salud para la población en general</t>
    </r>
  </si>
  <si>
    <t>Reducir el índice de COP en menores de 12 anos</t>
  </si>
  <si>
    <t>% de disminución índice de COP( Cariado, Obturado, Perdido)  anual en menores de 12 años(Índice de COP de 3.0 )</t>
  </si>
  <si>
    <t>Asistencia tecnica a Providencia</t>
  </si>
  <si>
    <t>Ispección Vigilancia y Control</t>
  </si>
  <si>
    <t>cantidad de asistencias tecnicas</t>
  </si>
  <si>
    <r>
      <t>formulación de políticas que promuevan los hábitos Higiénicos de Salud Bucal, como la rutina del cuidado diario en niños, padres y educadores en jardines Escolares y Primarias públicas, Guarderías y Hogares comunitarios de bienestar con el fin de dar cumplimiento a las competencias establecidas en la resolución No, 412 de 2000 y Decreto 3039 de 2007, resolución 3537 de 2006 y el decreto 3039 del 2007 del Ministerio de la Protección Socia</t>
    </r>
    <r>
      <rPr>
        <sz val="10"/>
        <rFont val="Arial Narrow"/>
        <family val="2"/>
      </rPr>
      <t xml:space="preserve"> </t>
    </r>
    <r>
      <rPr>
        <sz val="10"/>
        <color indexed="8"/>
        <rFont val="Tahoma"/>
        <family val="2"/>
      </rPr>
      <t>con el siguiente  alcance de objetivos: 1)</t>
    </r>
    <r>
      <rPr>
        <sz val="12"/>
        <rFont val="Arial"/>
        <family val="2"/>
      </rPr>
      <t xml:space="preserve"> </t>
    </r>
    <r>
      <rPr>
        <sz val="10"/>
        <rFont val="Tahoma"/>
        <family val="2"/>
      </rPr>
      <t>Realizar seguimiento a las actividades de inclusión de la Salud Bucal en AIEPI, en los Hogares de Bienestar. 2) Realizar seguimiento al índice COP (Cariado, obturado perdido) en hogares comunitarios guarderías y primarias. 3) Desarrollar acciones de sensibilización en Salud Bucal en jardines escolares, primarias, guarderías y hogares comunitarios de Bienestar. 3) Inducción a los servicios de salud, realizando la  remisión oportuna de los menores de los Hogares de Bienestar, guarderías y jardines escolares a los servicios de salud bucal a las EPS/IPS contributivo y subsidiado. 4) Desarrollo de estrategia de promoción de factores protectores y formulación de  políticas para promover hábitos higiénicos de Salud Bucal como la rutina del cuidado diario en los niños, padres y educadores en hogares de bienestar y guarderías. 5) Fortalecer la estrategia IEC  por medios masivos y alternativos. 6) Capacitación y desarrollo de vigilancia continúa al personal de los Hogares de Bienestar y guarderías.</t>
    </r>
  </si>
  <si>
    <t>Garantizar el acceso de las gestantes  y  menores de 5 años a los servicios de salud bucal del departamento</t>
  </si>
  <si>
    <t xml:space="preserve">No. De personas atendidas                     </t>
  </si>
  <si>
    <t>PROMOCION SOCIAL</t>
  </si>
  <si>
    <t>ACCIONES  DE PROMOCION DE LA SALUD, PREVENCIÓN DEL RIESGO Y ATENCIÓN DE LAS POBLACIONES ESPECIALES. (DESPLAZADOS, DISCAPACITADOS, ADULTOS MAYORES, MUJERES GESTANTES, POBLACION RAIZAL, POBLACION INFANTIL, ADOLESCENTE Y JOVEN)</t>
  </si>
  <si>
    <t>ASISTENCIA DESPLAZADOS SALUD SAN ANDRES ISLAS</t>
  </si>
  <si>
    <t>ATENCION EN SALUD POS Y NO POS DE LA POBLACION EN SITUACION DE DESPLAZAMISNTO SEGÚN NECESIDAD</t>
  </si>
  <si>
    <t xml:space="preserve">REALIZAR SEGUIMIENTO Y VIGILANCIA AL CUMPLIMIENTO DE PRESTACION DE SERVICIOS EN SALUD, ACTIVIDADES DE PROMOCION Y PREVENCION DE LAS IPS A LA POBLACION DESPLAZADA. </t>
  </si>
  <si>
    <t>PORCENTAJE DE  IPS CON  ACTIVIDADES  DE  PROMOCIÒN  DE  LA  SALUD  Y  PREVENCIÒN  DE  RIESGOS  EN  POBLACIÒN EN SITUACIÒN DE DESPLAZAMIENTO</t>
  </si>
  <si>
    <t>TRANSFERENCIA NACIONAL: $ 3.500.000</t>
  </si>
  <si>
    <t>MARTHA FLOREZ MANRIQUE</t>
  </si>
  <si>
    <t>PORCENTAJE DE ATENCIONES OPORTUNAS  EN SALUD A DESPLAZADOS</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</si>
</sst>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0.0"/>
    <numFmt numFmtId="189" formatCode="_-* #,##0_-;\-* #,##0_-;_-* &quot;-&quot;??_-;_-@_-"/>
    <numFmt numFmtId="190" formatCode="_-* #,##0_-;\-* #,##0_-;_-* &quot;-&quot;_-;_-@_-"/>
    <numFmt numFmtId="191" formatCode="0.000%"/>
    <numFmt numFmtId="192" formatCode="0.0000%"/>
    <numFmt numFmtId="193" formatCode="_ * #,##0.0_ ;_ * \-#,##0.0_ ;_ * &quot;-&quot;??_ ;_ @_ "/>
    <numFmt numFmtId="194" formatCode="_ * #,##0_ ;_ * \-#,##0_ ;_ * &quot;-&quot;??_ ;_ @_ "/>
    <numFmt numFmtId="195" formatCode="0.0000000"/>
    <numFmt numFmtId="196" formatCode="0.000000"/>
    <numFmt numFmtId="197" formatCode="0.00000"/>
    <numFmt numFmtId="198" formatCode="0.0000"/>
    <numFmt numFmtId="199" formatCode="0.000"/>
    <numFmt numFmtId="200" formatCode="0.0%"/>
    <numFmt numFmtId="201" formatCode="0.0"/>
    <numFmt numFmtId="202" formatCode="&quot;$&quot;\ #,##0;[Red]&quot;$&quot;\ #,##0"/>
    <numFmt numFmtId="203" formatCode="&quot;$&quot;\ #,##0"/>
    <numFmt numFmtId="204" formatCode="&quot;$&quot;\ #,##0.00;[Red]&quot;$&quot;\ #,##0.00"/>
    <numFmt numFmtId="205" formatCode="#,##0;[Red]#,##0"/>
    <numFmt numFmtId="206" formatCode="#,##0.000"/>
    <numFmt numFmtId="207" formatCode="0.0;[Red]0.0"/>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_);\-#,##0"/>
    <numFmt numFmtId="213" formatCode="#,##0.00_);\-#,##0.00"/>
  </numFmts>
  <fonts count="63">
    <font>
      <sz val="10"/>
      <name val="Arial"/>
      <family val="0"/>
    </font>
    <font>
      <b/>
      <sz val="12"/>
      <name val="Arial"/>
      <family val="2"/>
    </font>
    <font>
      <u val="single"/>
      <sz val="10"/>
      <color indexed="12"/>
      <name val="Arial"/>
      <family val="2"/>
    </font>
    <font>
      <u val="single"/>
      <sz val="10"/>
      <color indexed="36"/>
      <name val="Arial"/>
      <family val="2"/>
    </font>
    <font>
      <b/>
      <sz val="8"/>
      <name val="Tahoma"/>
      <family val="2"/>
    </font>
    <font>
      <sz val="8"/>
      <name val="Tahoma"/>
      <family val="2"/>
    </font>
    <font>
      <sz val="12"/>
      <name val="Arial"/>
      <family val="2"/>
    </font>
    <font>
      <sz val="12"/>
      <name val="Arial Narrow"/>
      <family val="2"/>
    </font>
    <font>
      <sz val="12"/>
      <name val="Calibri"/>
      <family val="2"/>
    </font>
    <font>
      <b/>
      <sz val="12"/>
      <name val="Candara"/>
      <family val="2"/>
    </font>
    <font>
      <sz val="12"/>
      <name val="Candara"/>
      <family val="2"/>
    </font>
    <font>
      <b/>
      <sz val="11"/>
      <name val="Arial"/>
      <family val="2"/>
    </font>
    <font>
      <b/>
      <sz val="8"/>
      <name val="Arial"/>
      <family val="2"/>
    </font>
    <font>
      <b/>
      <sz val="9"/>
      <name val="Arial"/>
      <family val="2"/>
    </font>
    <font>
      <sz val="11"/>
      <name val="Arial"/>
      <family val="2"/>
    </font>
    <font>
      <i/>
      <sz val="11"/>
      <name val="Arial"/>
      <family val="2"/>
    </font>
    <font>
      <sz val="12"/>
      <color indexed="8"/>
      <name val="Arial Narrow"/>
      <family val="2"/>
    </font>
    <font>
      <sz val="12"/>
      <color indexed="10"/>
      <name val="Arial Narrow"/>
      <family val="2"/>
    </font>
    <font>
      <i/>
      <sz val="12"/>
      <name val="Arial"/>
      <family val="2"/>
    </font>
    <font>
      <sz val="12"/>
      <name val="Times New Roman"/>
      <family val="1"/>
    </font>
    <font>
      <b/>
      <sz val="12"/>
      <name val="Arial Narrow"/>
      <family val="2"/>
    </font>
    <font>
      <sz val="10"/>
      <name val="Arial Narrow"/>
      <family val="2"/>
    </font>
    <font>
      <sz val="10"/>
      <color indexed="10"/>
      <name val="Arial Narrow"/>
      <family val="2"/>
    </font>
    <font>
      <sz val="10"/>
      <color indexed="8"/>
      <name val="Arial Narrow"/>
      <family val="2"/>
    </font>
    <font>
      <sz val="10"/>
      <name val="Tahoma"/>
      <family val="2"/>
    </font>
    <font>
      <sz val="10"/>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medium"/>
      <bottom style="thin"/>
    </border>
    <border>
      <left>
        <color indexed="63"/>
      </left>
      <right style="thin"/>
      <top>
        <color indexed="63"/>
      </top>
      <bottom style="thin"/>
    </border>
    <border>
      <left style="thin"/>
      <right style="thin"/>
      <top style="medium"/>
      <bottom>
        <color indexed="63"/>
      </bottom>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medium"/>
      <right style="medium"/>
      <top style="medium"/>
      <bottom style="medium"/>
    </border>
    <border>
      <left style="thin"/>
      <right style="thin"/>
      <top>
        <color indexed="63"/>
      </top>
      <bottom style="medium"/>
    </border>
    <border>
      <left style="thin"/>
      <right style="medium"/>
      <top style="medium"/>
      <bottom style="thin"/>
    </border>
    <border>
      <left style="thin"/>
      <right>
        <color indexed="63"/>
      </right>
      <top style="thin"/>
      <bottom style="medium"/>
    </border>
    <border>
      <left style="thin"/>
      <right style="medium"/>
      <top>
        <color indexed="63"/>
      </top>
      <bottom>
        <color indexed="63"/>
      </bottom>
    </border>
    <border>
      <left>
        <color indexed="63"/>
      </left>
      <right>
        <color indexed="63"/>
      </right>
      <top style="thin"/>
      <bottom style="thin"/>
    </border>
    <border>
      <left style="thin"/>
      <right style="medium"/>
      <top style="thin"/>
      <bottom style="medium"/>
    </border>
    <border>
      <left>
        <color indexed="63"/>
      </left>
      <right style="thin"/>
      <top style="medium"/>
      <bottom style="thin"/>
    </border>
    <border>
      <left style="thin"/>
      <right style="medium"/>
      <top>
        <color indexed="63"/>
      </top>
      <bottom style="medium"/>
    </border>
    <border>
      <left style="medium"/>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thin"/>
      <right/>
      <top style="medium"/>
      <bottom style="thin"/>
    </border>
    <border>
      <left style="medium"/>
      <right style="thin"/>
      <top style="thin"/>
      <bottom style="medium"/>
    </border>
    <border>
      <left style="medium"/>
      <right style="thin"/>
      <top>
        <color indexed="63"/>
      </top>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medium"/>
      <top style="thin"/>
      <bottom>
        <color indexed="63"/>
      </bottom>
    </border>
    <border>
      <left style="thin"/>
      <right style="medium"/>
      <top style="medium"/>
      <bottom>
        <color indexed="63"/>
      </bottom>
    </border>
    <border>
      <left style="thin"/>
      <right style="medium"/>
      <top style="thin"/>
      <bottom style="thin"/>
    </border>
    <border>
      <left>
        <color indexed="63"/>
      </left>
      <right style="medium"/>
      <top>
        <color indexed="63"/>
      </top>
      <bottom>
        <color indexed="63"/>
      </bottom>
    </border>
    <border>
      <left style="medium"/>
      <right style="medium"/>
      <top>
        <color indexed="63"/>
      </top>
      <bottom style="medium"/>
    </border>
    <border>
      <left>
        <color indexed="63"/>
      </left>
      <right style="thin"/>
      <top style="thin"/>
      <bottom>
        <color indexed="63"/>
      </bottom>
    </border>
    <border>
      <left style="medium"/>
      <right>
        <color indexed="63"/>
      </right>
      <top>
        <color indexed="63"/>
      </top>
      <bottom>
        <color indexed="63"/>
      </bottom>
    </border>
    <border>
      <left/>
      <right/>
      <top style="medium"/>
      <bottom style="thin"/>
    </border>
    <border>
      <left style="medium"/>
      <right style="thin"/>
      <top/>
      <bottom style="double"/>
    </border>
    <border>
      <left style="thin"/>
      <right style="thin"/>
      <top/>
      <bottom style="double"/>
    </border>
    <border>
      <left style="thin"/>
      <right style="thin"/>
      <top style="thin"/>
      <bottom style="double"/>
    </border>
    <border>
      <left style="thin"/>
      <right>
        <color indexed="63"/>
      </right>
      <top style="thin"/>
      <bottom style="double"/>
    </border>
    <border>
      <left/>
      <right/>
      <top style="double"/>
      <bottom/>
    </border>
    <border>
      <left>
        <color indexed="63"/>
      </left>
      <right style="thin"/>
      <top style="medium"/>
      <bottom>
        <color indexed="63"/>
      </bottom>
    </border>
    <border>
      <left>
        <color indexed="63"/>
      </left>
      <right style="medium"/>
      <top style="medium"/>
      <bottom style="medium"/>
    </border>
    <border>
      <left>
        <color indexed="63"/>
      </left>
      <right>
        <color indexed="63"/>
      </right>
      <top>
        <color indexed="63"/>
      </top>
      <bottom style="medium"/>
    </border>
    <border>
      <left>
        <color indexed="63"/>
      </left>
      <right style="thin"/>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45" fillId="0" borderId="0">
      <alignment/>
      <protection/>
    </xf>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519">
    <xf numFmtId="0" fontId="0" fillId="0" borderId="0" xfId="0" applyAlignment="1">
      <alignment/>
    </xf>
    <xf numFmtId="1" fontId="0" fillId="0" borderId="0" xfId="0" applyNumberFormat="1" applyAlignment="1">
      <alignment/>
    </xf>
    <xf numFmtId="0" fontId="6" fillId="0" borderId="10" xfId="0" applyFont="1" applyFill="1" applyBorder="1" applyAlignment="1" applyProtection="1">
      <alignment vertical="top" wrapText="1"/>
      <protection locked="0"/>
    </xf>
    <xf numFmtId="3" fontId="6" fillId="0" borderId="10" xfId="0" applyNumberFormat="1" applyFont="1" applyFill="1" applyBorder="1" applyAlignment="1">
      <alignment horizontal="justify" vertical="center" wrapText="1"/>
    </xf>
    <xf numFmtId="3" fontId="6" fillId="0" borderId="10" xfId="0" applyNumberFormat="1" applyFont="1" applyFill="1" applyBorder="1" applyAlignment="1">
      <alignment vertical="center" wrapText="1"/>
    </xf>
    <xf numFmtId="200" fontId="6" fillId="0" borderId="10" xfId="0" applyNumberFormat="1" applyFont="1" applyFill="1" applyBorder="1" applyAlignment="1">
      <alignment horizontal="center" vertical="top" wrapText="1"/>
    </xf>
    <xf numFmtId="49" fontId="6" fillId="0" borderId="10" xfId="54" applyNumberFormat="1" applyFont="1" applyFill="1" applyBorder="1" applyAlignment="1">
      <alignment horizontal="center" vertical="top" wrapText="1"/>
    </xf>
    <xf numFmtId="178" fontId="6" fillId="0" borderId="10" xfId="54" applyFont="1" applyFill="1" applyBorder="1" applyAlignment="1">
      <alignment horizontal="center" vertical="top" wrapText="1"/>
    </xf>
    <xf numFmtId="178" fontId="6" fillId="0" borderId="10" xfId="54" applyFont="1" applyFill="1" applyBorder="1" applyAlignment="1">
      <alignment horizontal="center" vertical="top"/>
    </xf>
    <xf numFmtId="178" fontId="6" fillId="0" borderId="10" xfId="54" applyFont="1" applyFill="1" applyBorder="1" applyAlignment="1">
      <alignment vertical="top"/>
    </xf>
    <xf numFmtId="178" fontId="6" fillId="0" borderId="10" xfId="54" applyFont="1" applyFill="1" applyBorder="1" applyAlignment="1">
      <alignment horizontal="left" vertical="top"/>
    </xf>
    <xf numFmtId="3" fontId="6" fillId="0" borderId="11" xfId="54" applyNumberFormat="1" applyFont="1" applyFill="1" applyBorder="1" applyAlignment="1">
      <alignment horizontal="center" vertical="top"/>
    </xf>
    <xf numFmtId="0" fontId="6" fillId="0" borderId="10" xfId="0" applyFont="1" applyFill="1" applyBorder="1" applyAlignment="1">
      <alignment vertical="top" wrapText="1"/>
    </xf>
    <xf numFmtId="49" fontId="6" fillId="0" borderId="12" xfId="54" applyNumberFormat="1" applyFont="1" applyFill="1" applyBorder="1" applyAlignment="1">
      <alignment horizontal="center" vertical="top" wrapText="1"/>
    </xf>
    <xf numFmtId="178" fontId="6" fillId="0" borderId="12" xfId="54" applyFont="1" applyFill="1" applyBorder="1" applyAlignment="1">
      <alignment horizontal="center" vertical="top" wrapText="1"/>
    </xf>
    <xf numFmtId="178" fontId="6" fillId="0" borderId="12" xfId="54" applyFont="1" applyFill="1" applyBorder="1" applyAlignment="1">
      <alignment/>
    </xf>
    <xf numFmtId="178" fontId="6" fillId="0" borderId="12" xfId="54" applyFont="1" applyFill="1" applyBorder="1" applyAlignment="1">
      <alignment vertical="top"/>
    </xf>
    <xf numFmtId="178" fontId="6" fillId="0" borderId="12" xfId="54" applyFont="1" applyFill="1" applyBorder="1" applyAlignment="1">
      <alignment horizontal="center" vertical="top"/>
    </xf>
    <xf numFmtId="3" fontId="6" fillId="0" borderId="13" xfId="54" applyNumberFormat="1" applyFont="1" applyFill="1" applyBorder="1" applyAlignment="1">
      <alignment horizontal="center" vertical="top"/>
    </xf>
    <xf numFmtId="201" fontId="6" fillId="0" borderId="10" xfId="0" applyNumberFormat="1" applyFont="1" applyFill="1" applyBorder="1" applyAlignment="1">
      <alignment horizontal="center" vertical="top" wrapText="1"/>
    </xf>
    <xf numFmtId="1" fontId="6" fillId="0" borderId="10" xfId="0" applyNumberFormat="1" applyFont="1" applyFill="1" applyBorder="1" applyAlignment="1">
      <alignment horizontal="center" vertical="top" wrapText="1"/>
    </xf>
    <xf numFmtId="178" fontId="6" fillId="0" borderId="10" xfId="54" applyFont="1" applyFill="1" applyBorder="1" applyAlignment="1">
      <alignment horizontal="center"/>
    </xf>
    <xf numFmtId="3" fontId="6" fillId="0" borderId="10" xfId="54" applyNumberFormat="1" applyFont="1" applyFill="1" applyBorder="1" applyAlignment="1">
      <alignment horizontal="center" vertical="top"/>
    </xf>
    <xf numFmtId="3" fontId="6" fillId="0" borderId="14" xfId="0" applyNumberFormat="1" applyFont="1" applyFill="1" applyBorder="1" applyAlignment="1">
      <alignment horizontal="justify" vertical="center" wrapText="1"/>
    </xf>
    <xf numFmtId="3" fontId="6" fillId="0" borderId="14" xfId="0" applyNumberFormat="1" applyFont="1" applyFill="1" applyBorder="1" applyAlignment="1">
      <alignment vertical="center" wrapText="1"/>
    </xf>
    <xf numFmtId="201" fontId="6" fillId="0" borderId="15" xfId="0" applyNumberFormat="1" applyFont="1" applyFill="1" applyBorder="1" applyAlignment="1">
      <alignment horizontal="center" vertical="top" wrapText="1"/>
    </xf>
    <xf numFmtId="1" fontId="6" fillId="0" borderId="16"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49" fontId="6" fillId="0" borderId="10" xfId="54" applyNumberFormat="1" applyFont="1" applyFill="1" applyBorder="1" applyAlignment="1">
      <alignment horizontal="center" vertical="top"/>
    </xf>
    <xf numFmtId="3" fontId="6" fillId="0" borderId="16" xfId="0" applyNumberFormat="1" applyFont="1" applyFill="1" applyBorder="1" applyAlignment="1">
      <alignment horizontal="justify" vertical="center" wrapText="1"/>
    </xf>
    <xf numFmtId="3" fontId="6" fillId="0" borderId="16" xfId="0" applyNumberFormat="1" applyFont="1" applyFill="1" applyBorder="1" applyAlignment="1">
      <alignment vertical="center" wrapText="1"/>
    </xf>
    <xf numFmtId="201" fontId="6" fillId="0" borderId="12" xfId="0" applyNumberFormat="1" applyFont="1" applyFill="1" applyBorder="1" applyAlignment="1">
      <alignment horizontal="center" vertical="top" wrapText="1"/>
    </xf>
    <xf numFmtId="1" fontId="6" fillId="0" borderId="12" xfId="0" applyNumberFormat="1" applyFont="1" applyFill="1" applyBorder="1" applyAlignment="1">
      <alignment horizontal="center" vertical="top" wrapText="1"/>
    </xf>
    <xf numFmtId="0" fontId="6" fillId="0" borderId="12" xfId="0" applyFont="1" applyFill="1" applyBorder="1" applyAlignment="1">
      <alignment horizontal="center" vertical="top" wrapText="1"/>
    </xf>
    <xf numFmtId="178" fontId="6" fillId="0" borderId="16" xfId="54" applyFont="1" applyFill="1" applyBorder="1" applyAlignment="1">
      <alignment horizontal="center"/>
    </xf>
    <xf numFmtId="178" fontId="6" fillId="0" borderId="16" xfId="54" applyFont="1" applyFill="1" applyBorder="1" applyAlignment="1">
      <alignment horizontal="center" vertical="top"/>
    </xf>
    <xf numFmtId="49" fontId="6" fillId="0" borderId="16" xfId="54" applyNumberFormat="1" applyFont="1" applyFill="1" applyBorder="1" applyAlignment="1">
      <alignment horizontal="center" vertical="top"/>
    </xf>
    <xf numFmtId="49" fontId="6" fillId="0" borderId="17" xfId="54" applyNumberFormat="1" applyFont="1" applyFill="1" applyBorder="1" applyAlignment="1">
      <alignment horizontal="center" vertical="top"/>
    </xf>
    <xf numFmtId="0" fontId="43" fillId="0" borderId="18" xfId="0" applyFont="1" applyFill="1" applyBorder="1" applyAlignment="1">
      <alignment vertical="center" wrapText="1"/>
    </xf>
    <xf numFmtId="0" fontId="43" fillId="0" borderId="19" xfId="0" applyFont="1" applyFill="1" applyBorder="1" applyAlignment="1">
      <alignment vertical="center" wrapText="1"/>
    </xf>
    <xf numFmtId="0" fontId="8" fillId="0" borderId="18" xfId="0" applyFont="1" applyFill="1" applyBorder="1" applyAlignment="1">
      <alignment horizontal="center" vertical="center" wrapText="1"/>
    </xf>
    <xf numFmtId="1" fontId="8" fillId="0" borderId="18" xfId="0" applyNumberFormat="1" applyFont="1" applyFill="1" applyBorder="1" applyAlignment="1">
      <alignment horizontal="center" vertical="center" wrapText="1"/>
    </xf>
    <xf numFmtId="178" fontId="8" fillId="0" borderId="20" xfId="56" applyFont="1" applyFill="1" applyBorder="1" applyAlignment="1">
      <alignment horizontal="center" vertical="center" wrapText="1"/>
    </xf>
    <xf numFmtId="0" fontId="43" fillId="0" borderId="21" xfId="0" applyFont="1" applyFill="1" applyBorder="1" applyAlignment="1">
      <alignment horizontal="justify" vertical="center" wrapText="1"/>
    </xf>
    <xf numFmtId="0" fontId="8" fillId="0" borderId="12" xfId="0" applyFont="1" applyFill="1" applyBorder="1" applyAlignment="1">
      <alignment horizontal="center" vertical="center" wrapText="1"/>
    </xf>
    <xf numFmtId="9" fontId="8" fillId="0" borderId="12" xfId="0" applyNumberFormat="1" applyFont="1" applyFill="1" applyBorder="1" applyAlignment="1">
      <alignment horizontal="center" vertical="center" wrapText="1"/>
    </xf>
    <xf numFmtId="178" fontId="8" fillId="0" borderId="12" xfId="56" applyFont="1" applyFill="1" applyBorder="1" applyAlignment="1">
      <alignment horizontal="center" vertical="center" wrapText="1"/>
    </xf>
    <xf numFmtId="9" fontId="8" fillId="0" borderId="18" xfId="0" applyNumberFormat="1" applyFont="1" applyFill="1" applyBorder="1" applyAlignment="1">
      <alignment horizontal="center" vertical="center" wrapText="1"/>
    </xf>
    <xf numFmtId="178" fontId="8" fillId="0" borderId="18" xfId="56" applyFont="1" applyFill="1" applyBorder="1" applyAlignment="1">
      <alignment horizontal="center" vertical="center" wrapText="1"/>
    </xf>
    <xf numFmtId="0" fontId="8" fillId="0" borderId="22" xfId="0" applyFont="1" applyFill="1" applyBorder="1" applyAlignment="1" applyProtection="1">
      <alignment vertical="center" wrapText="1"/>
      <protection locked="0"/>
    </xf>
    <xf numFmtId="0" fontId="8" fillId="0" borderId="18" xfId="0" applyFont="1" applyFill="1" applyBorder="1" applyAlignment="1">
      <alignment horizontal="left" vertical="center" wrapText="1"/>
    </xf>
    <xf numFmtId="0" fontId="8" fillId="0" borderId="23" xfId="0" applyFont="1" applyFill="1" applyBorder="1" applyAlignment="1" applyProtection="1">
      <alignment vertical="center" wrapText="1"/>
      <protection locked="0"/>
    </xf>
    <xf numFmtId="3" fontId="8" fillId="0" borderId="10" xfId="0" applyNumberFormat="1" applyFont="1" applyFill="1" applyBorder="1" applyAlignment="1">
      <alignment vertical="center" wrapText="1"/>
    </xf>
    <xf numFmtId="9" fontId="8" fillId="0" borderId="10" xfId="0" applyNumberFormat="1" applyFont="1" applyFill="1" applyBorder="1" applyAlignment="1">
      <alignment horizontal="center" vertical="center" wrapText="1"/>
    </xf>
    <xf numFmtId="178" fontId="8" fillId="0" borderId="10" xfId="56" applyFont="1" applyFill="1" applyBorder="1" applyAlignment="1">
      <alignment horizontal="center" vertical="center" wrapText="1"/>
    </xf>
    <xf numFmtId="0" fontId="8" fillId="0" borderId="24" xfId="0" applyFont="1" applyFill="1" applyBorder="1" applyAlignment="1" applyProtection="1">
      <alignment vertical="center" wrapText="1"/>
      <protection locked="0"/>
    </xf>
    <xf numFmtId="200" fontId="8" fillId="0" borderId="16" xfId="0" applyNumberFormat="1" applyFont="1" applyFill="1" applyBorder="1" applyAlignment="1">
      <alignment horizontal="center" vertical="center" wrapText="1"/>
    </xf>
    <xf numFmtId="3" fontId="8" fillId="0" borderId="12" xfId="0" applyNumberFormat="1" applyFont="1" applyFill="1" applyBorder="1" applyAlignment="1">
      <alignment vertical="center" wrapText="1"/>
    </xf>
    <xf numFmtId="178" fontId="8" fillId="0" borderId="20" xfId="56" applyFont="1" applyFill="1" applyBorder="1" applyAlignment="1">
      <alignment horizontal="center" vertical="center"/>
    </xf>
    <xf numFmtId="178" fontId="8" fillId="0" borderId="10" xfId="56" applyFont="1" applyFill="1" applyBorder="1" applyAlignment="1">
      <alignment horizontal="center" vertical="center"/>
    </xf>
    <xf numFmtId="0" fontId="8" fillId="0" borderId="10" xfId="0" applyFont="1" applyFill="1" applyBorder="1" applyAlignment="1">
      <alignment horizontal="center" vertical="center" wrapText="1"/>
    </xf>
    <xf numFmtId="9" fontId="8" fillId="0" borderId="20" xfId="0" applyNumberFormat="1" applyFont="1" applyFill="1" applyBorder="1" applyAlignment="1">
      <alignment horizontal="center" vertical="center" wrapText="1"/>
    </xf>
    <xf numFmtId="178" fontId="8" fillId="0" borderId="14" xfId="56" applyFont="1" applyFill="1" applyBorder="1" applyAlignment="1">
      <alignment horizontal="center" vertical="center" wrapText="1"/>
    </xf>
    <xf numFmtId="178" fontId="8" fillId="0" borderId="14" xfId="56" applyFont="1" applyFill="1" applyBorder="1" applyAlignment="1">
      <alignment horizontal="center" vertical="center"/>
    </xf>
    <xf numFmtId="0" fontId="43" fillId="0" borderId="25" xfId="0" applyFont="1" applyFill="1" applyBorder="1" applyAlignment="1">
      <alignment horizontal="justify" vertical="center" wrapText="1"/>
    </xf>
    <xf numFmtId="200" fontId="8" fillId="0" borderId="26" xfId="52" applyNumberFormat="1" applyFont="1" applyFill="1" applyBorder="1" applyAlignment="1">
      <alignment horizontal="center" vertical="center" wrapText="1"/>
    </xf>
    <xf numFmtId="1" fontId="8" fillId="0" borderId="26" xfId="0" applyNumberFormat="1" applyFont="1" applyFill="1" applyBorder="1" applyAlignment="1">
      <alignment horizontal="center" vertical="center" wrapText="1"/>
    </xf>
    <xf numFmtId="178" fontId="8" fillId="0" borderId="26" xfId="56" applyFont="1" applyFill="1" applyBorder="1" applyAlignment="1">
      <alignment horizontal="center" vertical="center" wrapText="1"/>
    </xf>
    <xf numFmtId="0" fontId="43" fillId="0" borderId="10" xfId="0" applyFont="1" applyFill="1" applyBorder="1" applyAlignment="1">
      <alignment vertical="center" wrapText="1"/>
    </xf>
    <xf numFmtId="200" fontId="8" fillId="0" borderId="14" xfId="52" applyNumberFormat="1" applyFont="1" applyFill="1" applyBorder="1" applyAlignment="1">
      <alignment horizontal="center" vertical="center" wrapText="1"/>
    </xf>
    <xf numFmtId="3" fontId="6" fillId="0" borderId="10" xfId="0" applyNumberFormat="1" applyFont="1" applyFill="1" applyBorder="1" applyAlignment="1">
      <alignment horizontal="right" vertical="center"/>
    </xf>
    <xf numFmtId="3" fontId="6" fillId="0" borderId="10" xfId="0" applyNumberFormat="1" applyFont="1" applyFill="1" applyBorder="1" applyAlignment="1">
      <alignment horizontal="righ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9" fontId="6" fillId="0" borderId="10" xfId="0" applyNumberFormat="1" applyFont="1" applyFill="1" applyBorder="1" applyAlignment="1">
      <alignment horizontal="center" vertical="center" wrapText="1"/>
    </xf>
    <xf numFmtId="189" fontId="6" fillId="0" borderId="10" xfId="48" applyNumberFormat="1" applyFont="1" applyFill="1" applyBorder="1" applyAlignment="1">
      <alignment horizontal="center" vertical="center" wrapText="1"/>
    </xf>
    <xf numFmtId="201" fontId="6" fillId="0" borderId="10" xfId="0" applyNumberFormat="1" applyFont="1" applyFill="1" applyBorder="1" applyAlignment="1">
      <alignment vertical="center"/>
    </xf>
    <xf numFmtId="1" fontId="6" fillId="0" borderId="10" xfId="0" applyNumberFormat="1" applyFont="1" applyFill="1" applyBorder="1" applyAlignment="1">
      <alignment horizontal="center" vertical="center" wrapText="1"/>
    </xf>
    <xf numFmtId="3" fontId="6" fillId="0" borderId="10" xfId="48" applyNumberFormat="1" applyFont="1" applyFill="1" applyBorder="1" applyAlignment="1">
      <alignment horizontal="right" vertical="center"/>
    </xf>
    <xf numFmtId="0" fontId="6" fillId="0" borderId="0" xfId="0" applyFont="1" applyFill="1" applyAlignment="1">
      <alignment vertical="center"/>
    </xf>
    <xf numFmtId="189" fontId="6" fillId="0" borderId="12" xfId="48"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pplyProtection="1">
      <alignment horizontal="justify" vertical="center" wrapText="1"/>
      <protection locked="0"/>
    </xf>
    <xf numFmtId="3" fontId="6" fillId="0" borderId="10" xfId="0" applyNumberFormat="1" applyFont="1" applyFill="1" applyBorder="1" applyAlignment="1">
      <alignment horizontal="left" vertical="center" wrapText="1"/>
    </xf>
    <xf numFmtId="3" fontId="6" fillId="0" borderId="10" xfId="48" applyNumberFormat="1" applyFont="1" applyFill="1" applyBorder="1" applyAlignment="1">
      <alignment horizontal="right" vertical="center" wrapText="1"/>
    </xf>
    <xf numFmtId="0" fontId="6" fillId="0" borderId="12" xfId="0" applyFont="1" applyFill="1" applyBorder="1" applyAlignment="1" applyProtection="1">
      <alignment horizontal="justify" vertical="center" wrapText="1"/>
      <protection locked="0"/>
    </xf>
    <xf numFmtId="201" fontId="6" fillId="0" borderId="12" xfId="0" applyNumberFormat="1" applyFont="1" applyFill="1" applyBorder="1" applyAlignment="1">
      <alignment vertical="center"/>
    </xf>
    <xf numFmtId="3" fontId="6" fillId="0" borderId="12" xfId="0" applyNumberFormat="1" applyFont="1" applyFill="1" applyBorder="1" applyAlignment="1">
      <alignment horizontal="right" vertical="center" wrapText="1"/>
    </xf>
    <xf numFmtId="189" fontId="6" fillId="0" borderId="16" xfId="48"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14" xfId="0" applyFont="1" applyFill="1" applyBorder="1" applyAlignment="1">
      <alignment horizontal="center" vertical="center" wrapText="1"/>
    </xf>
    <xf numFmtId="201" fontId="6"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200" fontId="6" fillId="0" borderId="10" xfId="0" applyNumberFormat="1" applyFont="1" applyFill="1" applyBorder="1" applyAlignment="1">
      <alignment vertical="center"/>
    </xf>
    <xf numFmtId="0" fontId="1" fillId="0" borderId="14"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0" xfId="0" applyFont="1" applyFill="1" applyBorder="1" applyAlignment="1">
      <alignment horizontal="left" vertical="center" wrapText="1"/>
    </xf>
    <xf numFmtId="3" fontId="10" fillId="0" borderId="10" xfId="51" applyNumberFormat="1" applyFont="1" applyFill="1" applyBorder="1" applyAlignment="1">
      <alignment horizontal="left" vertical="center" wrapText="1"/>
    </xf>
    <xf numFmtId="212" fontId="10" fillId="0" borderId="10" xfId="51" applyNumberFormat="1" applyFont="1" applyFill="1" applyBorder="1" applyAlignment="1">
      <alignment vertical="center" wrapText="1"/>
    </xf>
    <xf numFmtId="213" fontId="10" fillId="0" borderId="11" xfId="51" applyNumberFormat="1" applyFont="1" applyFill="1" applyBorder="1" applyAlignment="1">
      <alignment vertical="center" wrapText="1"/>
    </xf>
    <xf numFmtId="0" fontId="9" fillId="0" borderId="23" xfId="59" applyFont="1" applyFill="1" applyBorder="1" applyAlignment="1">
      <alignment horizontal="center" vertical="center" wrapText="1"/>
      <protection/>
    </xf>
    <xf numFmtId="201" fontId="6" fillId="0" borderId="12"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43" fillId="0" borderId="12" xfId="0" applyFont="1" applyFill="1" applyBorder="1" applyAlignment="1">
      <alignment horizontal="center" vertical="center" wrapText="1"/>
    </xf>
    <xf numFmtId="200" fontId="8" fillId="0" borderId="20" xfId="52" applyNumberFormat="1" applyFont="1" applyFill="1" applyBorder="1" applyAlignment="1">
      <alignment horizontal="center" vertical="center" wrapText="1"/>
    </xf>
    <xf numFmtId="3" fontId="14" fillId="0" borderId="27" xfId="0" applyNumberFormat="1" applyFont="1" applyFill="1" applyBorder="1" applyAlignment="1">
      <alignment vertical="center" wrapText="1"/>
    </xf>
    <xf numFmtId="3" fontId="14" fillId="0" borderId="26" xfId="0" applyNumberFormat="1" applyFont="1" applyFill="1" applyBorder="1" applyAlignment="1">
      <alignment vertical="center" wrapText="1"/>
    </xf>
    <xf numFmtId="3" fontId="14" fillId="0" borderId="28" xfId="0" applyNumberFormat="1" applyFont="1" applyFill="1" applyBorder="1" applyAlignment="1">
      <alignment vertical="center" wrapText="1"/>
    </xf>
    <xf numFmtId="0" fontId="6" fillId="0" borderId="18" xfId="0" applyFont="1" applyFill="1" applyBorder="1" applyAlignment="1">
      <alignment horizontal="center" vertical="center" wrapText="1"/>
    </xf>
    <xf numFmtId="200" fontId="6" fillId="0" borderId="20" xfId="0" applyNumberFormat="1" applyFont="1" applyFill="1" applyBorder="1" applyAlignment="1">
      <alignment horizontal="center" vertical="center" wrapText="1"/>
    </xf>
    <xf numFmtId="9" fontId="6" fillId="0" borderId="20" xfId="0" applyNumberFormat="1" applyFont="1" applyFill="1" applyBorder="1" applyAlignment="1">
      <alignment horizontal="center" vertical="center" wrapText="1"/>
    </xf>
    <xf numFmtId="3" fontId="6" fillId="0" borderId="20" xfId="0" applyNumberFormat="1" applyFont="1" applyFill="1" applyBorder="1" applyAlignment="1">
      <alignment vertical="center" wrapText="1"/>
    </xf>
    <xf numFmtId="189" fontId="6" fillId="0" borderId="29" xfId="48" applyNumberFormat="1" applyFont="1" applyFill="1" applyBorder="1" applyAlignment="1">
      <alignment horizontal="center" vertical="center" wrapText="1"/>
    </xf>
    <xf numFmtId="0" fontId="6" fillId="0" borderId="27" xfId="0" applyFont="1" applyFill="1" applyBorder="1" applyAlignment="1" applyProtection="1">
      <alignment horizontal="center" vertical="center" wrapText="1" readingOrder="1"/>
      <protection locked="0"/>
    </xf>
    <xf numFmtId="3" fontId="6" fillId="0" borderId="30" xfId="0" applyNumberFormat="1" applyFont="1" applyFill="1" applyBorder="1" applyAlignment="1">
      <alignment vertical="center" wrapText="1"/>
    </xf>
    <xf numFmtId="3" fontId="6" fillId="0" borderId="27" xfId="0" applyNumberFormat="1" applyFont="1" applyFill="1" applyBorder="1" applyAlignment="1">
      <alignment vertical="center" wrapText="1"/>
    </xf>
    <xf numFmtId="189" fontId="6" fillId="0" borderId="31" xfId="48" applyNumberFormat="1" applyFont="1" applyFill="1" applyBorder="1" applyAlignment="1">
      <alignment horizontal="center" vertical="center" wrapText="1"/>
    </xf>
    <xf numFmtId="0" fontId="6" fillId="0" borderId="32" xfId="0" applyFont="1" applyFill="1" applyBorder="1" applyAlignment="1" applyProtection="1">
      <alignment horizontal="center" vertical="center" wrapText="1" readingOrder="1"/>
      <protection locked="0"/>
    </xf>
    <xf numFmtId="0" fontId="6" fillId="0" borderId="21" xfId="0" applyFont="1" applyFill="1" applyBorder="1" applyAlignment="1" applyProtection="1">
      <alignment horizontal="center" vertical="center" wrapText="1" readingOrder="1"/>
      <protection locked="0"/>
    </xf>
    <xf numFmtId="3" fontId="6" fillId="0" borderId="26" xfId="0" applyNumberFormat="1" applyFont="1" applyFill="1" applyBorder="1" applyAlignment="1">
      <alignment vertical="center" wrapText="1"/>
    </xf>
    <xf numFmtId="9" fontId="6" fillId="0" borderId="17" xfId="0" applyNumberFormat="1" applyFont="1" applyFill="1" applyBorder="1" applyAlignment="1">
      <alignment horizontal="center" vertical="center" wrapText="1"/>
    </xf>
    <xf numFmtId="0" fontId="7" fillId="0" borderId="27" xfId="0" applyFont="1" applyFill="1" applyBorder="1" applyAlignment="1" applyProtection="1">
      <alignment vertical="center" wrapText="1"/>
      <protection locked="0"/>
    </xf>
    <xf numFmtId="1" fontId="6" fillId="0" borderId="26" xfId="0" applyNumberFormat="1" applyFont="1" applyFill="1" applyBorder="1" applyAlignment="1">
      <alignment horizontal="center" vertical="center" wrapText="1"/>
    </xf>
    <xf numFmtId="3" fontId="6" fillId="0" borderId="28" xfId="0" applyNumberFormat="1" applyFont="1" applyFill="1" applyBorder="1" applyAlignment="1">
      <alignment vertical="center" wrapText="1"/>
    </xf>
    <xf numFmtId="189" fontId="6" fillId="0" borderId="33" xfId="48" applyNumberFormat="1" applyFont="1" applyFill="1" applyBorder="1" applyAlignment="1">
      <alignment vertical="center" wrapText="1"/>
    </xf>
    <xf numFmtId="200" fontId="14" fillId="0" borderId="18" xfId="0" applyNumberFormat="1" applyFont="1" applyFill="1" applyBorder="1" applyAlignment="1">
      <alignment horizontal="center" vertical="center" wrapText="1"/>
    </xf>
    <xf numFmtId="9" fontId="14" fillId="0" borderId="18" xfId="0" applyNumberFormat="1" applyFont="1" applyFill="1" applyBorder="1" applyAlignment="1">
      <alignment horizontal="center" vertical="center" wrapText="1"/>
    </xf>
    <xf numFmtId="3" fontId="14" fillId="0" borderId="18" xfId="0" applyNumberFormat="1" applyFont="1" applyFill="1" applyBorder="1" applyAlignment="1">
      <alignment vertical="center" wrapText="1"/>
    </xf>
    <xf numFmtId="189" fontId="14" fillId="0" borderId="29" xfId="53" applyNumberFormat="1" applyFont="1" applyFill="1" applyBorder="1" applyAlignment="1">
      <alignment horizontal="center" vertical="center" wrapText="1"/>
    </xf>
    <xf numFmtId="200" fontId="6" fillId="0" borderId="18" xfId="0" applyNumberFormat="1" applyFont="1" applyFill="1" applyBorder="1" applyAlignment="1">
      <alignment horizontal="center" vertical="center" wrapText="1"/>
    </xf>
    <xf numFmtId="0" fontId="7" fillId="0" borderId="18" xfId="0" applyFont="1" applyFill="1" applyBorder="1" applyAlignment="1" applyProtection="1">
      <alignment vertical="center" wrapText="1"/>
      <protection locked="0"/>
    </xf>
    <xf numFmtId="9" fontId="6" fillId="0" borderId="18" xfId="0" applyNumberFormat="1" applyFont="1" applyFill="1" applyBorder="1" applyAlignment="1">
      <alignment horizontal="center" vertical="center" wrapText="1"/>
    </xf>
    <xf numFmtId="3" fontId="6" fillId="0" borderId="18" xfId="0" applyNumberFormat="1" applyFont="1" applyFill="1" applyBorder="1" applyAlignment="1">
      <alignment vertical="center" wrapText="1"/>
    </xf>
    <xf numFmtId="189" fontId="6" fillId="0" borderId="29" xfId="53" applyNumberFormat="1" applyFont="1" applyFill="1" applyBorder="1" applyAlignment="1">
      <alignment horizontal="center" vertical="center" wrapText="1"/>
    </xf>
    <xf numFmtId="0" fontId="7" fillId="0" borderId="26" xfId="0" applyFont="1" applyFill="1" applyBorder="1" applyAlignment="1" applyProtection="1">
      <alignment vertical="center" wrapText="1"/>
      <protection locked="0"/>
    </xf>
    <xf numFmtId="189" fontId="6" fillId="0" borderId="33" xfId="53" applyNumberFormat="1" applyFont="1" applyFill="1" applyBorder="1" applyAlignment="1">
      <alignment vertical="center" wrapText="1"/>
    </xf>
    <xf numFmtId="0" fontId="14" fillId="0" borderId="34" xfId="0" applyFont="1" applyFill="1" applyBorder="1" applyAlignment="1">
      <alignment horizontal="center" vertical="center" wrapText="1"/>
    </xf>
    <xf numFmtId="200" fontId="14" fillId="0" borderId="16" xfId="0" applyNumberFormat="1" applyFont="1" applyFill="1" applyBorder="1" applyAlignment="1">
      <alignment horizontal="center" vertical="center" wrapText="1"/>
    </xf>
    <xf numFmtId="9" fontId="14" fillId="0" borderId="16" xfId="0" applyNumberFormat="1" applyFont="1" applyFill="1" applyBorder="1" applyAlignment="1">
      <alignment horizontal="center" vertical="center" wrapText="1"/>
    </xf>
    <xf numFmtId="3" fontId="14" fillId="0" borderId="16" xfId="0" applyNumberFormat="1" applyFont="1" applyFill="1" applyBorder="1" applyAlignment="1">
      <alignment vertical="center" wrapText="1"/>
    </xf>
    <xf numFmtId="189" fontId="14" fillId="0" borderId="31" xfId="53" applyNumberFormat="1" applyFont="1" applyFill="1" applyBorder="1" applyAlignment="1">
      <alignment horizontal="center" vertical="center" wrapText="1"/>
    </xf>
    <xf numFmtId="200" fontId="14" fillId="0" borderId="27" xfId="0" applyNumberFormat="1" applyFont="1" applyFill="1" applyBorder="1" applyAlignment="1">
      <alignment horizontal="center" vertical="center" wrapText="1"/>
    </xf>
    <xf numFmtId="9" fontId="14" fillId="0" borderId="27" xfId="0" applyNumberFormat="1" applyFont="1" applyFill="1" applyBorder="1" applyAlignment="1">
      <alignment horizontal="center" vertical="center" wrapText="1"/>
    </xf>
    <xf numFmtId="189" fontId="14" fillId="0" borderId="27" xfId="53" applyNumberFormat="1" applyFont="1" applyFill="1" applyBorder="1" applyAlignment="1">
      <alignment horizontal="center" vertical="center" wrapText="1"/>
    </xf>
    <xf numFmtId="1" fontId="14" fillId="0" borderId="28" xfId="0" applyNumberFormat="1" applyFont="1" applyFill="1" applyBorder="1" applyAlignment="1">
      <alignment horizontal="center" vertical="center" wrapText="1"/>
    </xf>
    <xf numFmtId="189" fontId="14" fillId="0" borderId="35" xfId="53" applyNumberFormat="1" applyFont="1" applyFill="1" applyBorder="1" applyAlignment="1">
      <alignment vertical="center" wrapText="1"/>
    </xf>
    <xf numFmtId="0" fontId="6" fillId="0" borderId="12" xfId="0" applyFont="1" applyFill="1" applyBorder="1" applyAlignment="1">
      <alignment horizontal="center" vertical="center" wrapText="1"/>
    </xf>
    <xf numFmtId="10" fontId="6" fillId="0" borderId="12" xfId="53" applyNumberFormat="1" applyFont="1" applyFill="1" applyBorder="1" applyAlignment="1">
      <alignment horizontal="center" vertical="center" wrapText="1"/>
    </xf>
    <xf numFmtId="10" fontId="6" fillId="0" borderId="14" xfId="53" applyNumberFormat="1" applyFont="1" applyFill="1" applyBorder="1" applyAlignment="1">
      <alignment horizontal="center" vertical="center" wrapText="1"/>
    </xf>
    <xf numFmtId="10" fontId="6" fillId="0" borderId="12" xfId="0" applyNumberFormat="1" applyFont="1" applyFill="1" applyBorder="1" applyAlignment="1">
      <alignment horizontal="center" vertical="center" wrapText="1"/>
    </xf>
    <xf numFmtId="10" fontId="6" fillId="0" borderId="14"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3" fontId="6" fillId="0" borderId="14" xfId="0"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10" fontId="6" fillId="0" borderId="12" xfId="0" applyNumberFormat="1" applyFont="1" applyFill="1" applyBorder="1" applyAlignment="1">
      <alignment horizontal="center" vertical="center"/>
    </xf>
    <xf numFmtId="10" fontId="6" fillId="0" borderId="14" xfId="0" applyNumberFormat="1" applyFont="1" applyFill="1" applyBorder="1" applyAlignment="1">
      <alignment horizontal="center" vertical="center"/>
    </xf>
    <xf numFmtId="0" fontId="6" fillId="0" borderId="12"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5" xfId="0" applyFont="1" applyFill="1" applyBorder="1" applyAlignment="1">
      <alignment horizontal="center" vertical="center" wrapText="1"/>
    </xf>
    <xf numFmtId="200" fontId="14" fillId="0" borderId="39" xfId="0" applyNumberFormat="1" applyFont="1" applyFill="1" applyBorder="1" applyAlignment="1">
      <alignment horizontal="center" vertical="center" wrapText="1"/>
    </xf>
    <xf numFmtId="200" fontId="14" fillId="0" borderId="16" xfId="0" applyNumberFormat="1" applyFont="1" applyFill="1" applyBorder="1" applyAlignment="1">
      <alignment horizontal="center" vertical="center" wrapText="1"/>
    </xf>
    <xf numFmtId="200" fontId="14" fillId="0" borderId="17" xfId="0" applyNumberFormat="1" applyFont="1" applyFill="1" applyBorder="1" applyAlignment="1">
      <alignment horizontal="center" vertical="center" wrapText="1"/>
    </xf>
    <xf numFmtId="200" fontId="14" fillId="0" borderId="30"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6" xfId="0" applyFont="1" applyFill="1" applyBorder="1" applyAlignment="1">
      <alignment horizontal="center" vertical="center" wrapText="1"/>
    </xf>
    <xf numFmtId="200" fontId="6" fillId="0" borderId="18" xfId="0" applyNumberFormat="1" applyFont="1" applyFill="1" applyBorder="1" applyAlignment="1">
      <alignment horizontal="center" vertical="center" wrapText="1"/>
    </xf>
    <xf numFmtId="200" fontId="6" fillId="0" borderId="26" xfId="0" applyNumberFormat="1"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16" xfId="0" applyFont="1" applyFill="1" applyBorder="1" applyAlignment="1">
      <alignment horizontal="center" vertical="center" wrapText="1"/>
    </xf>
    <xf numFmtId="200" fontId="6" fillId="0" borderId="39" xfId="0" applyNumberFormat="1" applyFont="1" applyFill="1" applyBorder="1" applyAlignment="1">
      <alignment horizontal="center" vertical="center" wrapText="1"/>
    </xf>
    <xf numFmtId="200" fontId="6" fillId="0" borderId="17" xfId="0" applyNumberFormat="1" applyFont="1" applyFill="1" applyBorder="1" applyAlignment="1">
      <alignment horizontal="center" vertical="center" wrapText="1"/>
    </xf>
    <xf numFmtId="200" fontId="6" fillId="0" borderId="30" xfId="0" applyNumberFormat="1" applyFont="1" applyFill="1" applyBorder="1" applyAlignment="1">
      <alignment horizontal="center" vertical="center" wrapText="1"/>
    </xf>
    <xf numFmtId="201" fontId="6" fillId="0" borderId="12" xfId="0" applyNumberFormat="1" applyFont="1" applyFill="1" applyBorder="1" applyAlignment="1">
      <alignment horizontal="center" vertical="center"/>
    </xf>
    <xf numFmtId="201" fontId="6" fillId="0" borderId="14"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201" fontId="6" fillId="0" borderId="10" xfId="0" applyNumberFormat="1" applyFont="1" applyFill="1" applyBorder="1" applyAlignment="1">
      <alignment horizontal="center" vertical="center"/>
    </xf>
    <xf numFmtId="0" fontId="43" fillId="0" borderId="12"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4" xfId="0" applyFont="1" applyFill="1" applyBorder="1" applyAlignment="1">
      <alignment horizontal="center" vertical="center" wrapText="1"/>
    </xf>
    <xf numFmtId="200" fontId="8" fillId="0" borderId="13" xfId="0" applyNumberFormat="1" applyFont="1" applyFill="1" applyBorder="1" applyAlignment="1">
      <alignment horizontal="center" vertical="center"/>
    </xf>
    <xf numFmtId="200" fontId="8" fillId="0" borderId="17" xfId="0" applyNumberFormat="1" applyFont="1" applyFill="1" applyBorder="1" applyAlignment="1">
      <alignment horizontal="center" vertical="center"/>
    </xf>
    <xf numFmtId="200" fontId="8" fillId="0" borderId="42" xfId="0" applyNumberFormat="1" applyFont="1" applyFill="1" applyBorder="1" applyAlignment="1">
      <alignment horizontal="center" vertical="center"/>
    </xf>
    <xf numFmtId="200" fontId="8" fillId="0" borderId="20" xfId="52" applyNumberFormat="1" applyFont="1" applyFill="1" applyBorder="1" applyAlignment="1">
      <alignment horizontal="center" vertical="center" wrapText="1"/>
    </xf>
    <xf numFmtId="200" fontId="8" fillId="0" borderId="16" xfId="52" applyNumberFormat="1" applyFont="1" applyFill="1" applyBorder="1" applyAlignment="1">
      <alignment horizontal="center" vertical="center" wrapText="1"/>
    </xf>
    <xf numFmtId="200" fontId="8" fillId="0" borderId="18" xfId="52" applyNumberFormat="1" applyFont="1" applyFill="1" applyBorder="1" applyAlignment="1">
      <alignment horizontal="center" vertical="center" wrapText="1"/>
    </xf>
    <xf numFmtId="200" fontId="8" fillId="0" borderId="12" xfId="52" applyNumberFormat="1" applyFont="1" applyFill="1" applyBorder="1" applyAlignment="1">
      <alignment horizontal="center" vertical="center" wrapText="1"/>
    </xf>
    <xf numFmtId="200" fontId="8" fillId="0" borderId="10" xfId="52" applyNumberFormat="1" applyFont="1" applyFill="1" applyBorder="1" applyAlignment="1">
      <alignment horizontal="center" vertical="center" wrapText="1"/>
    </xf>
    <xf numFmtId="0" fontId="43" fillId="0" borderId="43" xfId="0" applyFont="1" applyFill="1" applyBorder="1" applyAlignment="1">
      <alignment horizontal="center" vertical="center" wrapText="1"/>
    </xf>
    <xf numFmtId="0" fontId="43" fillId="0" borderId="41" xfId="0" applyFont="1" applyFill="1" applyBorder="1" applyAlignment="1">
      <alignment horizontal="center" vertical="center" wrapText="1"/>
    </xf>
    <xf numFmtId="0" fontId="43" fillId="0" borderId="44" xfId="0" applyFont="1" applyFill="1" applyBorder="1" applyAlignment="1">
      <alignment horizontal="center" vertical="center" wrapText="1"/>
    </xf>
    <xf numFmtId="200" fontId="8" fillId="0" borderId="45" xfId="0" applyNumberFormat="1" applyFont="1" applyFill="1" applyBorder="1" applyAlignment="1">
      <alignment horizontal="center" vertical="center"/>
    </xf>
    <xf numFmtId="200" fontId="8" fillId="0" borderId="46" xfId="0" applyNumberFormat="1"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wrapText="1"/>
    </xf>
    <xf numFmtId="2" fontId="6" fillId="0" borderId="12" xfId="0" applyNumberFormat="1" applyFont="1" applyFill="1" applyBorder="1" applyAlignment="1">
      <alignment horizontal="center" vertical="center"/>
    </xf>
    <xf numFmtId="2" fontId="6" fillId="0" borderId="16" xfId="0" applyNumberFormat="1" applyFont="1" applyFill="1" applyBorder="1" applyAlignment="1">
      <alignment horizontal="center" vertical="center"/>
    </xf>
    <xf numFmtId="0" fontId="6" fillId="0" borderId="16" xfId="0" applyFont="1" applyFill="1" applyBorder="1" applyAlignment="1">
      <alignment horizontal="center" vertical="center"/>
    </xf>
    <xf numFmtId="200" fontId="6" fillId="0" borderId="12" xfId="48" applyNumberFormat="1" applyFont="1" applyFill="1" applyBorder="1" applyAlignment="1">
      <alignment horizontal="center" vertical="center" wrapText="1"/>
    </xf>
    <xf numFmtId="189" fontId="1" fillId="0" borderId="12" xfId="48" applyNumberFormat="1" applyFont="1" applyFill="1" applyBorder="1" applyAlignment="1">
      <alignment horizontal="center" vertical="center" wrapText="1"/>
    </xf>
    <xf numFmtId="189" fontId="1" fillId="0" borderId="16" xfId="48"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6" fillId="0" borderId="12" xfId="0" applyFont="1" applyFill="1" applyBorder="1" applyAlignment="1" applyProtection="1">
      <alignment vertical="top" wrapText="1"/>
      <protection locked="0"/>
    </xf>
    <xf numFmtId="0" fontId="6" fillId="0" borderId="16" xfId="0" applyFont="1" applyFill="1" applyBorder="1" applyAlignment="1">
      <alignment vertical="top" wrapText="1"/>
    </xf>
    <xf numFmtId="0" fontId="1" fillId="0" borderId="12" xfId="0" applyFont="1" applyFill="1" applyBorder="1" applyAlignment="1">
      <alignment horizontal="center" vertical="center" wrapText="1"/>
    </xf>
    <xf numFmtId="200" fontId="8" fillId="0" borderId="12" xfId="0" applyNumberFormat="1" applyFont="1" applyFill="1" applyBorder="1" applyAlignment="1">
      <alignment horizontal="center" vertical="center"/>
    </xf>
    <xf numFmtId="200" fontId="8" fillId="0" borderId="16" xfId="0" applyNumberFormat="1" applyFont="1" applyFill="1" applyBorder="1" applyAlignment="1">
      <alignment horizontal="center" vertical="center"/>
    </xf>
    <xf numFmtId="200" fontId="8" fillId="0" borderId="14" xfId="0" applyNumberFormat="1" applyFont="1" applyFill="1" applyBorder="1" applyAlignment="1">
      <alignment horizontal="center" vertical="center"/>
    </xf>
    <xf numFmtId="0" fontId="1" fillId="0" borderId="43"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200" fontId="6" fillId="0" borderId="12" xfId="0" applyNumberFormat="1" applyFont="1" applyFill="1" applyBorder="1" applyAlignment="1">
      <alignment horizontal="center" vertical="center" wrapText="1"/>
    </xf>
    <xf numFmtId="200" fontId="6" fillId="0" borderId="16" xfId="0" applyNumberFormat="1" applyFont="1" applyFill="1" applyBorder="1" applyAlignment="1">
      <alignment horizontal="center" vertical="center" wrapText="1"/>
    </xf>
    <xf numFmtId="200" fontId="6" fillId="0" borderId="14" xfId="0" applyNumberFormat="1" applyFont="1" applyFill="1" applyBorder="1" applyAlignment="1">
      <alignment horizontal="center" vertical="center" wrapText="1"/>
    </xf>
    <xf numFmtId="3" fontId="6" fillId="0" borderId="10" xfId="48"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189" fontId="6" fillId="0" borderId="10" xfId="48" applyNumberFormat="1" applyFont="1" applyFill="1" applyBorder="1" applyAlignment="1">
      <alignment horizontal="center" vertical="center" wrapText="1"/>
    </xf>
    <xf numFmtId="3" fontId="6" fillId="0" borderId="12" xfId="48" applyNumberFormat="1" applyFont="1" applyFill="1" applyBorder="1" applyAlignment="1">
      <alignment horizontal="center" vertical="center"/>
    </xf>
    <xf numFmtId="3" fontId="6" fillId="0" borderId="14" xfId="48" applyNumberFormat="1" applyFont="1" applyFill="1" applyBorder="1" applyAlignment="1">
      <alignment horizontal="center" vertical="center"/>
    </xf>
    <xf numFmtId="3" fontId="6" fillId="0" borderId="12" xfId="0" applyNumberFormat="1" applyFont="1" applyFill="1" applyBorder="1" applyAlignment="1">
      <alignment horizontal="center" vertical="center"/>
    </xf>
    <xf numFmtId="3" fontId="6" fillId="0" borderId="14" xfId="0" applyNumberFormat="1" applyFont="1" applyFill="1" applyBorder="1" applyAlignment="1">
      <alignment horizontal="center" vertical="center"/>
    </xf>
    <xf numFmtId="189" fontId="6" fillId="0" borderId="12" xfId="48" applyNumberFormat="1" applyFont="1" applyFill="1" applyBorder="1" applyAlignment="1">
      <alignment horizontal="center" vertical="center" wrapText="1"/>
    </xf>
    <xf numFmtId="189" fontId="6" fillId="0" borderId="14" xfId="48"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4" xfId="0" applyFont="1" applyFill="1" applyBorder="1" applyAlignment="1">
      <alignment horizontal="left" vertical="center" wrapText="1"/>
    </xf>
    <xf numFmtId="201" fontId="6" fillId="0" borderId="16" xfId="0" applyNumberFormat="1" applyFont="1" applyFill="1" applyBorder="1" applyAlignment="1">
      <alignment horizontal="center" vertical="center"/>
    </xf>
    <xf numFmtId="3" fontId="6" fillId="0" borderId="16" xfId="0" applyNumberFormat="1" applyFont="1" applyFill="1" applyBorder="1" applyAlignment="1">
      <alignment horizontal="center" vertical="center" wrapText="1"/>
    </xf>
    <xf numFmtId="3" fontId="6" fillId="0" borderId="12" xfId="48" applyNumberFormat="1" applyFont="1" applyFill="1" applyBorder="1" applyAlignment="1">
      <alignment horizontal="center" vertical="center" wrapText="1"/>
    </xf>
    <xf numFmtId="3" fontId="6" fillId="0" borderId="16" xfId="48" applyNumberFormat="1" applyFont="1" applyFill="1" applyBorder="1" applyAlignment="1">
      <alignment horizontal="center" vertical="center" wrapText="1"/>
    </xf>
    <xf numFmtId="3" fontId="6" fillId="0" borderId="14" xfId="48" applyNumberFormat="1" applyFont="1" applyFill="1" applyBorder="1" applyAlignment="1">
      <alignment horizontal="center" vertical="center" wrapText="1"/>
    </xf>
    <xf numFmtId="3" fontId="6" fillId="0" borderId="16" xfId="48" applyNumberFormat="1" applyFont="1" applyFill="1" applyBorder="1" applyAlignment="1">
      <alignment horizontal="center" vertical="center"/>
    </xf>
    <xf numFmtId="3" fontId="6" fillId="0" borderId="16" xfId="0" applyNumberFormat="1" applyFont="1" applyFill="1" applyBorder="1" applyAlignment="1">
      <alignment horizontal="center" vertical="center"/>
    </xf>
    <xf numFmtId="189" fontId="6" fillId="0" borderId="16" xfId="48" applyNumberFormat="1" applyFont="1" applyFill="1" applyBorder="1" applyAlignment="1">
      <alignment horizontal="center" vertical="center" wrapText="1"/>
    </xf>
    <xf numFmtId="194" fontId="6" fillId="0" borderId="12" xfId="48" applyNumberFormat="1" applyFont="1" applyFill="1" applyBorder="1" applyAlignment="1">
      <alignment horizontal="center" vertical="center" wrapText="1"/>
    </xf>
    <xf numFmtId="194" fontId="6" fillId="0" borderId="16" xfId="48" applyNumberFormat="1" applyFont="1" applyFill="1" applyBorder="1" applyAlignment="1">
      <alignment horizontal="center" vertical="center" wrapText="1"/>
    </xf>
    <xf numFmtId="194" fontId="6" fillId="0" borderId="14" xfId="48" applyNumberFormat="1" applyFont="1" applyFill="1" applyBorder="1" applyAlignment="1">
      <alignment horizontal="center" vertical="center" wrapText="1"/>
    </xf>
    <xf numFmtId="3" fontId="6" fillId="0" borderId="10" xfId="0" applyNumberFormat="1" applyFont="1" applyFill="1" applyBorder="1" applyAlignment="1">
      <alignment horizontal="right" vertical="center"/>
    </xf>
    <xf numFmtId="3" fontId="6" fillId="0" borderId="10" xfId="0" applyNumberFormat="1" applyFont="1" applyFill="1" applyBorder="1" applyAlignment="1">
      <alignment horizontal="right" vertical="center" wrapText="1"/>
    </xf>
    <xf numFmtId="3" fontId="6" fillId="0" borderId="10" xfId="48" applyNumberFormat="1" applyFont="1" applyFill="1" applyBorder="1" applyAlignment="1">
      <alignment horizontal="right" vertical="center"/>
    </xf>
    <xf numFmtId="0" fontId="6" fillId="0" borderId="0" xfId="0" applyFont="1" applyFill="1" applyBorder="1" applyAlignment="1">
      <alignment/>
    </xf>
    <xf numFmtId="0" fontId="1" fillId="0" borderId="0" xfId="0" applyFont="1" applyFill="1" applyAlignment="1">
      <alignment horizontal="center" vertical="top" wrapText="1"/>
    </xf>
    <xf numFmtId="0" fontId="6" fillId="0" borderId="0" xfId="0" applyFont="1" applyFill="1" applyAlignment="1">
      <alignment/>
    </xf>
    <xf numFmtId="0" fontId="6" fillId="0" borderId="0" xfId="0" applyFont="1" applyFill="1" applyAlignment="1">
      <alignment vertical="center" wrapText="1"/>
    </xf>
    <xf numFmtId="0" fontId="6" fillId="0" borderId="0" xfId="0" applyFont="1" applyFill="1" applyAlignment="1">
      <alignment vertical="top" wrapText="1"/>
    </xf>
    <xf numFmtId="188" fontId="6" fillId="0" borderId="0" xfId="0" applyNumberFormat="1" applyFont="1" applyFill="1" applyAlignment="1">
      <alignment horizontal="center" vertical="center" wrapText="1"/>
    </xf>
    <xf numFmtId="3" fontId="6" fillId="0" borderId="0" xfId="0" applyNumberFormat="1" applyFont="1" applyFill="1" applyAlignment="1">
      <alignment vertical="center" wrapText="1"/>
    </xf>
    <xf numFmtId="0" fontId="6" fillId="0" borderId="0" xfId="0" applyFont="1" applyFill="1" applyAlignment="1">
      <alignment horizontal="center" vertical="center" wrapText="1"/>
    </xf>
    <xf numFmtId="0" fontId="1" fillId="0" borderId="2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0" xfId="0" applyFont="1" applyFill="1" applyBorder="1" applyAlignment="1">
      <alignment horizontal="center" vertical="center" wrapText="1"/>
    </xf>
    <xf numFmtId="188" fontId="1" fillId="0" borderId="18" xfId="0" applyNumberFormat="1"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8" xfId="0" applyFont="1" applyFill="1" applyBorder="1" applyAlignment="1">
      <alignment horizontal="center" vertical="center" wrapText="1"/>
    </xf>
    <xf numFmtId="188" fontId="1" fillId="0" borderId="26" xfId="0"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6" xfId="0" applyFont="1" applyFill="1" applyBorder="1" applyAlignment="1">
      <alignment horizontal="center" vertical="top" wrapText="1"/>
    </xf>
    <xf numFmtId="3" fontId="1" fillId="0" borderId="26" xfId="0" applyNumberFormat="1" applyFont="1" applyFill="1" applyBorder="1" applyAlignment="1">
      <alignment horizontal="center" vertical="center" wrapText="1"/>
    </xf>
    <xf numFmtId="0" fontId="1" fillId="0" borderId="33" xfId="0" applyFont="1" applyFill="1" applyBorder="1" applyAlignment="1">
      <alignment horizontal="center" vertical="center" wrapText="1"/>
    </xf>
    <xf numFmtId="3" fontId="6" fillId="0" borderId="0" xfId="0" applyNumberFormat="1" applyFont="1" applyFill="1" applyAlignment="1">
      <alignment vertical="top" wrapText="1"/>
    </xf>
    <xf numFmtId="0" fontId="6" fillId="0" borderId="0" xfId="0" applyFont="1" applyFill="1" applyAlignment="1">
      <alignment horizontal="center" vertical="top" wrapText="1"/>
    </xf>
    <xf numFmtId="0" fontId="1" fillId="0" borderId="47" xfId="0" applyFont="1" applyFill="1" applyBorder="1" applyAlignment="1">
      <alignment vertical="top" wrapText="1"/>
    </xf>
    <xf numFmtId="0" fontId="1" fillId="0" borderId="48" xfId="0" applyFont="1" applyFill="1" applyBorder="1" applyAlignment="1">
      <alignment/>
    </xf>
    <xf numFmtId="0" fontId="1" fillId="0" borderId="48" xfId="0" applyFont="1" applyFill="1" applyBorder="1" applyAlignment="1">
      <alignment vertical="top"/>
    </xf>
    <xf numFmtId="3" fontId="1" fillId="0" borderId="48" xfId="0" applyNumberFormat="1" applyFont="1" applyFill="1" applyBorder="1" applyAlignment="1">
      <alignment/>
    </xf>
    <xf numFmtId="3" fontId="1" fillId="0" borderId="48" xfId="0" applyNumberFormat="1" applyFont="1" applyFill="1" applyBorder="1" applyAlignment="1">
      <alignment vertical="top" wrapText="1"/>
    </xf>
    <xf numFmtId="3" fontId="1" fillId="0" borderId="27" xfId="0" applyNumberFormat="1" applyFont="1" applyFill="1" applyBorder="1" applyAlignment="1">
      <alignment horizontal="center" vertical="top" wrapText="1"/>
    </xf>
    <xf numFmtId="0" fontId="43" fillId="0" borderId="22"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3" fillId="0" borderId="18" xfId="0" applyFont="1" applyFill="1" applyBorder="1" applyAlignment="1">
      <alignment horizontal="center" vertical="top" wrapText="1"/>
    </xf>
    <xf numFmtId="188" fontId="43" fillId="0" borderId="18" xfId="0" applyNumberFormat="1"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3" fillId="0" borderId="40"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26" xfId="0" applyFont="1" applyFill="1" applyBorder="1" applyAlignment="1">
      <alignment horizontal="center" vertical="top" wrapText="1"/>
    </xf>
    <xf numFmtId="188" fontId="43" fillId="0" borderId="12" xfId="0" applyNumberFormat="1" applyFont="1" applyFill="1" applyBorder="1" applyAlignment="1">
      <alignment horizontal="center" vertical="center" wrapText="1"/>
    </xf>
    <xf numFmtId="0" fontId="43" fillId="0" borderId="12" xfId="0" applyFont="1" applyFill="1" applyBorder="1" applyAlignment="1">
      <alignment horizontal="center" vertical="top" wrapText="1"/>
    </xf>
    <xf numFmtId="3" fontId="43" fillId="0" borderId="12" xfId="0" applyNumberFormat="1" applyFont="1" applyFill="1" applyBorder="1" applyAlignment="1">
      <alignment horizontal="center" vertical="center" wrapText="1"/>
    </xf>
    <xf numFmtId="0" fontId="43" fillId="0" borderId="4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43" xfId="0" applyFont="1" applyFill="1" applyBorder="1" applyAlignment="1" applyProtection="1">
      <alignment horizontal="justify" vertical="center" wrapText="1"/>
      <protection locked="0"/>
    </xf>
    <xf numFmtId="0" fontId="8" fillId="0" borderId="20" xfId="0" applyFont="1" applyFill="1" applyBorder="1" applyAlignment="1">
      <alignment horizontal="left" vertical="center" wrapText="1"/>
    </xf>
    <xf numFmtId="1" fontId="8" fillId="0" borderId="20" xfId="0" applyNumberFormat="1" applyFont="1" applyFill="1" applyBorder="1" applyAlignment="1">
      <alignment horizontal="center" vertical="center" wrapText="1"/>
    </xf>
    <xf numFmtId="0" fontId="8" fillId="0" borderId="20" xfId="0" applyFont="1" applyFill="1" applyBorder="1" applyAlignment="1">
      <alignment horizontal="center" vertical="center"/>
    </xf>
    <xf numFmtId="178" fontId="8" fillId="0" borderId="20" xfId="56" applyFont="1" applyFill="1" applyBorder="1" applyAlignment="1">
      <alignment horizontal="center" vertical="center" wrapText="1"/>
    </xf>
    <xf numFmtId="178" fontId="8" fillId="0" borderId="20" xfId="56" applyFont="1" applyFill="1" applyBorder="1" applyAlignment="1">
      <alignment horizontal="center" vertical="center"/>
    </xf>
    <xf numFmtId="178" fontId="8" fillId="0" borderId="50" xfId="56" applyFont="1" applyFill="1" applyBorder="1" applyAlignment="1">
      <alignment horizontal="center" vertical="center"/>
    </xf>
    <xf numFmtId="178" fontId="43" fillId="0" borderId="37" xfId="54"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36" xfId="0" applyFont="1" applyFill="1" applyBorder="1" applyAlignment="1" applyProtection="1">
      <alignment horizontal="justify" vertical="center" wrapText="1"/>
      <protection locked="0"/>
    </xf>
    <xf numFmtId="0" fontId="8" fillId="0" borderId="14" xfId="0" applyFont="1" applyFill="1" applyBorder="1" applyAlignment="1">
      <alignment horizontal="left" vertical="center" wrapText="1"/>
    </xf>
    <xf numFmtId="0" fontId="8" fillId="0" borderId="14" xfId="0" applyFont="1" applyFill="1" applyBorder="1" applyAlignment="1">
      <alignment horizontal="center" vertical="center" wrapText="1"/>
    </xf>
    <xf numFmtId="1" fontId="8" fillId="0" borderId="14" xfId="0" applyNumberFormat="1" applyFont="1" applyFill="1" applyBorder="1" applyAlignment="1">
      <alignment horizontal="center" vertical="center" wrapText="1"/>
    </xf>
    <xf numFmtId="0" fontId="8" fillId="0" borderId="14" xfId="0" applyFont="1" applyFill="1" applyBorder="1" applyAlignment="1">
      <alignment horizontal="center" vertical="center"/>
    </xf>
    <xf numFmtId="178" fontId="8" fillId="0" borderId="14" xfId="56" applyFont="1" applyFill="1" applyBorder="1" applyAlignment="1">
      <alignment horizontal="center" vertical="center" wrapText="1"/>
    </xf>
    <xf numFmtId="178" fontId="8" fillId="0" borderId="14" xfId="56" applyFont="1" applyFill="1" applyBorder="1" applyAlignment="1">
      <alignment horizontal="center" vertical="center"/>
    </xf>
    <xf numFmtId="178" fontId="8" fillId="0" borderId="42" xfId="56" applyFont="1" applyFill="1" applyBorder="1" applyAlignment="1">
      <alignment horizontal="center" vertical="center"/>
    </xf>
    <xf numFmtId="178" fontId="43" fillId="0" borderId="38" xfId="54" applyFont="1" applyFill="1" applyBorder="1" applyAlignment="1">
      <alignment horizontal="center" vertical="center"/>
    </xf>
    <xf numFmtId="0" fontId="8" fillId="0" borderId="23" xfId="0" applyFont="1" applyFill="1" applyBorder="1" applyAlignment="1">
      <alignment horizontal="justify" vertical="center" wrapText="1"/>
    </xf>
    <xf numFmtId="0" fontId="8" fillId="0" borderId="10" xfId="0" applyFont="1" applyFill="1" applyBorder="1" applyAlignment="1">
      <alignment vertical="center" wrapText="1"/>
    </xf>
    <xf numFmtId="3" fontId="8" fillId="0" borderId="10" xfId="0" applyNumberFormat="1" applyFont="1" applyFill="1" applyBorder="1" applyAlignment="1">
      <alignment horizontal="center" vertical="center" wrapText="1"/>
    </xf>
    <xf numFmtId="178" fontId="8" fillId="0" borderId="18" xfId="56" applyFont="1" applyFill="1" applyBorder="1" applyAlignment="1">
      <alignment horizontal="center" vertical="center"/>
    </xf>
    <xf numFmtId="178" fontId="8" fillId="0" borderId="51" xfId="56" applyFont="1" applyFill="1" applyBorder="1" applyAlignment="1">
      <alignment horizontal="center" vertical="center"/>
    </xf>
    <xf numFmtId="0" fontId="8" fillId="0" borderId="24" xfId="0" applyFont="1" applyFill="1" applyBorder="1" applyAlignment="1">
      <alignment horizontal="justify" vertical="center" wrapText="1"/>
    </xf>
    <xf numFmtId="0" fontId="8" fillId="0" borderId="16" xfId="0" applyFont="1" applyFill="1" applyBorder="1" applyAlignment="1">
      <alignment vertical="center" wrapText="1"/>
    </xf>
    <xf numFmtId="1" fontId="8" fillId="0" borderId="12" xfId="0" applyNumberFormat="1" applyFont="1" applyFill="1" applyBorder="1" applyAlignment="1">
      <alignment horizontal="center" vertical="center" wrapText="1"/>
    </xf>
    <xf numFmtId="9" fontId="8" fillId="0" borderId="12" xfId="0" applyNumberFormat="1" applyFont="1" applyFill="1" applyBorder="1" applyAlignment="1">
      <alignment vertical="center"/>
    </xf>
    <xf numFmtId="178" fontId="8" fillId="0" borderId="12" xfId="56" applyFont="1" applyFill="1" applyBorder="1" applyAlignment="1">
      <alignment horizontal="center" vertical="center"/>
    </xf>
    <xf numFmtId="178" fontId="8" fillId="0" borderId="49" xfId="56" applyFont="1" applyFill="1" applyBorder="1" applyAlignment="1">
      <alignment horizontal="center" vertical="center"/>
    </xf>
    <xf numFmtId="0" fontId="8" fillId="0" borderId="22" xfId="0" applyFont="1" applyFill="1" applyBorder="1" applyAlignment="1">
      <alignment horizontal="justify" vertical="center" wrapText="1"/>
    </xf>
    <xf numFmtId="0" fontId="8" fillId="0" borderId="18" xfId="0" applyFont="1" applyFill="1" applyBorder="1" applyAlignment="1">
      <alignment vertical="center" wrapText="1"/>
    </xf>
    <xf numFmtId="0" fontId="8" fillId="0" borderId="10" xfId="0" applyFont="1" applyFill="1" applyBorder="1" applyAlignment="1">
      <alignment/>
    </xf>
    <xf numFmtId="178" fontId="8" fillId="0" borderId="50" xfId="56" applyFont="1" applyFill="1" applyBorder="1" applyAlignment="1">
      <alignment horizontal="center" vertical="center"/>
    </xf>
    <xf numFmtId="0" fontId="8" fillId="0" borderId="12" xfId="0" applyFont="1" applyFill="1" applyBorder="1" applyAlignment="1">
      <alignment vertical="center" wrapText="1"/>
    </xf>
    <xf numFmtId="0" fontId="8" fillId="0" borderId="22" xfId="0" applyFont="1" applyFill="1" applyBorder="1" applyAlignment="1">
      <alignment horizontal="left" vertical="center" wrapText="1"/>
    </xf>
    <xf numFmtId="178" fontId="8" fillId="0" borderId="29" xfId="56" applyFont="1" applyFill="1" applyBorder="1" applyAlignment="1">
      <alignment horizontal="center" vertical="center"/>
    </xf>
    <xf numFmtId="0" fontId="8" fillId="0" borderId="24" xfId="0" applyFont="1" applyFill="1" applyBorder="1" applyAlignment="1">
      <alignment horizontal="left" vertical="center" wrapText="1"/>
    </xf>
    <xf numFmtId="0" fontId="8" fillId="0" borderId="0" xfId="0" applyFont="1" applyFill="1" applyAlignment="1">
      <alignment/>
    </xf>
    <xf numFmtId="4" fontId="8" fillId="0" borderId="12" xfId="0" applyNumberFormat="1" applyFont="1" applyFill="1" applyBorder="1" applyAlignment="1">
      <alignment vertical="center"/>
    </xf>
    <xf numFmtId="0" fontId="8" fillId="0" borderId="12" xfId="0" applyFont="1" applyFill="1" applyBorder="1" applyAlignment="1">
      <alignment vertical="center"/>
    </xf>
    <xf numFmtId="200" fontId="8" fillId="0" borderId="16" xfId="0" applyNumberFormat="1" applyFont="1" applyFill="1" applyBorder="1" applyAlignment="1">
      <alignment horizontal="center" vertical="center" wrapText="1"/>
    </xf>
    <xf numFmtId="0" fontId="8" fillId="0" borderId="41" xfId="0" applyFont="1" applyFill="1" applyBorder="1" applyAlignment="1" applyProtection="1">
      <alignment vertical="center" wrapText="1"/>
      <protection locked="0"/>
    </xf>
    <xf numFmtId="178" fontId="43" fillId="0" borderId="52" xfId="54" applyFont="1" applyFill="1" applyBorder="1" applyAlignment="1">
      <alignment horizontal="center" vertical="center"/>
    </xf>
    <xf numFmtId="0" fontId="8" fillId="0" borderId="41" xfId="0" applyFont="1" applyFill="1" applyBorder="1" applyAlignment="1">
      <alignment vertical="center" wrapText="1"/>
    </xf>
    <xf numFmtId="0" fontId="8" fillId="0" borderId="44" xfId="0" applyFont="1" applyFill="1" applyBorder="1" applyAlignment="1">
      <alignment vertical="center" wrapText="1"/>
    </xf>
    <xf numFmtId="200" fontId="8" fillId="0" borderId="28" xfId="0" applyNumberFormat="1" applyFont="1" applyFill="1" applyBorder="1" applyAlignment="1">
      <alignment horizontal="center" vertical="center" wrapText="1"/>
    </xf>
    <xf numFmtId="0" fontId="8" fillId="0" borderId="26" xfId="0" applyFont="1" applyFill="1" applyBorder="1" applyAlignment="1">
      <alignment vertical="center" wrapText="1"/>
    </xf>
    <xf numFmtId="3" fontId="8" fillId="0" borderId="26" xfId="0" applyNumberFormat="1" applyFont="1" applyFill="1" applyBorder="1" applyAlignment="1">
      <alignment vertical="center" wrapText="1"/>
    </xf>
    <xf numFmtId="9" fontId="8" fillId="0" borderId="26" xfId="0" applyNumberFormat="1" applyFont="1" applyFill="1" applyBorder="1" applyAlignment="1">
      <alignment horizontal="center" vertical="center" wrapText="1"/>
    </xf>
    <xf numFmtId="178" fontId="8" fillId="0" borderId="26" xfId="56" applyFont="1" applyFill="1" applyBorder="1" applyAlignment="1">
      <alignment horizontal="center" vertical="center"/>
    </xf>
    <xf numFmtId="178" fontId="8" fillId="0" borderId="33" xfId="56" applyFont="1" applyFill="1" applyBorder="1" applyAlignment="1">
      <alignment horizontal="center" vertical="center"/>
    </xf>
    <xf numFmtId="0" fontId="8" fillId="0" borderId="22" xfId="0" applyFont="1" applyFill="1" applyBorder="1" applyAlignment="1">
      <alignment vertical="center" wrapText="1"/>
    </xf>
    <xf numFmtId="0" fontId="8" fillId="0" borderId="20" xfId="0" applyFont="1" applyFill="1" applyBorder="1" applyAlignment="1">
      <alignment horizontal="center" vertical="center" wrapText="1"/>
    </xf>
    <xf numFmtId="178" fontId="8" fillId="0" borderId="42" xfId="56"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40" xfId="0" applyFont="1" applyFill="1" applyBorder="1" applyAlignment="1">
      <alignment horizontal="justify" vertical="center" wrapText="1"/>
    </xf>
    <xf numFmtId="0" fontId="8" fillId="0" borderId="30" xfId="0" applyFont="1" applyFill="1" applyBorder="1" applyAlignment="1">
      <alignment vertical="center" wrapText="1"/>
    </xf>
    <xf numFmtId="178" fontId="43" fillId="0" borderId="53" xfId="54" applyFont="1" applyFill="1" applyBorder="1" applyAlignment="1">
      <alignment horizontal="center" vertical="center"/>
    </xf>
    <xf numFmtId="0" fontId="43" fillId="0" borderId="24" xfId="0" applyFont="1" applyFill="1" applyBorder="1" applyAlignment="1">
      <alignment horizontal="center" vertical="center" wrapText="1"/>
    </xf>
    <xf numFmtId="0" fontId="43" fillId="0" borderId="12" xfId="0" applyFont="1" applyFill="1" applyBorder="1" applyAlignment="1">
      <alignment horizontal="center" vertical="top" wrapText="1"/>
    </xf>
    <xf numFmtId="0" fontId="8" fillId="0" borderId="12" xfId="0" applyFont="1" applyFill="1" applyBorder="1" applyAlignment="1">
      <alignment horizontal="center" vertical="center" wrapText="1"/>
    </xf>
    <xf numFmtId="0" fontId="8" fillId="0" borderId="10" xfId="0" applyFont="1" applyFill="1" applyBorder="1" applyAlignment="1" applyProtection="1">
      <alignment horizontal="justify" vertical="center" wrapText="1"/>
      <protection locked="0"/>
    </xf>
    <xf numFmtId="0" fontId="8" fillId="0" borderId="10" xfId="0" applyFont="1" applyFill="1" applyBorder="1" applyAlignment="1">
      <alignment horizontal="left" vertical="center" wrapText="1"/>
    </xf>
    <xf numFmtId="1" fontId="8" fillId="0" borderId="12" xfId="0" applyNumberFormat="1" applyFont="1" applyFill="1" applyBorder="1" applyAlignment="1">
      <alignment horizontal="center" vertical="center" wrapText="1"/>
    </xf>
    <xf numFmtId="9" fontId="8" fillId="0" borderId="12" xfId="0" applyNumberFormat="1" applyFont="1" applyFill="1" applyBorder="1" applyAlignment="1">
      <alignment horizontal="center" vertical="center"/>
    </xf>
    <xf numFmtId="178" fontId="8" fillId="0" borderId="12" xfId="56" applyFont="1" applyFill="1" applyBorder="1" applyAlignment="1">
      <alignment horizontal="center" vertical="center" wrapText="1"/>
    </xf>
    <xf numFmtId="178" fontId="8" fillId="0" borderId="12" xfId="56" applyFont="1" applyFill="1" applyBorder="1" applyAlignment="1">
      <alignment horizontal="center" vertical="center"/>
    </xf>
    <xf numFmtId="178" fontId="8" fillId="0" borderId="49" xfId="56" applyFont="1" applyFill="1" applyBorder="1" applyAlignment="1">
      <alignment horizontal="center" vertical="center"/>
    </xf>
    <xf numFmtId="178" fontId="8" fillId="0" borderId="24" xfId="57" applyFont="1" applyFill="1" applyBorder="1" applyAlignment="1">
      <alignment horizontal="center" vertical="center"/>
    </xf>
    <xf numFmtId="178" fontId="8" fillId="0" borderId="41" xfId="57" applyFont="1" applyFill="1" applyBorder="1" applyAlignment="1">
      <alignment horizontal="center" vertical="center"/>
    </xf>
    <xf numFmtId="0" fontId="6"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4" xfId="0" applyFont="1" applyFill="1" applyBorder="1" applyAlignment="1">
      <alignment vertical="center" wrapText="1"/>
    </xf>
    <xf numFmtId="0" fontId="8" fillId="0" borderId="16" xfId="0" applyFont="1" applyFill="1" applyBorder="1" applyAlignment="1">
      <alignment horizontal="center" vertical="center" wrapText="1"/>
    </xf>
    <xf numFmtId="1" fontId="8" fillId="0" borderId="16" xfId="0" applyNumberFormat="1" applyFont="1" applyFill="1" applyBorder="1" applyAlignment="1">
      <alignment horizontal="center" vertical="center" wrapText="1"/>
    </xf>
    <xf numFmtId="9" fontId="8" fillId="0" borderId="16" xfId="0" applyNumberFormat="1" applyFont="1" applyFill="1" applyBorder="1" applyAlignment="1">
      <alignment vertical="center"/>
    </xf>
    <xf numFmtId="178" fontId="8" fillId="0" borderId="16" xfId="56" applyFont="1" applyFill="1" applyBorder="1" applyAlignment="1">
      <alignment horizontal="center" vertical="center" wrapText="1"/>
    </xf>
    <xf numFmtId="178" fontId="8" fillId="0" borderId="16" xfId="56" applyFont="1" applyFill="1" applyBorder="1" applyAlignment="1">
      <alignment horizontal="center" vertical="center"/>
    </xf>
    <xf numFmtId="178" fontId="8" fillId="0" borderId="31" xfId="56" applyFont="1" applyFill="1" applyBorder="1" applyAlignment="1">
      <alignment horizontal="center" vertical="center"/>
    </xf>
    <xf numFmtId="0" fontId="8" fillId="0" borderId="36" xfId="0" applyFont="1" applyFill="1" applyBorder="1" applyAlignment="1">
      <alignment horizontal="justify" vertical="center" wrapText="1"/>
    </xf>
    <xf numFmtId="178" fontId="8" fillId="0" borderId="36" xfId="57" applyFont="1" applyFill="1" applyBorder="1" applyAlignment="1">
      <alignment horizontal="center" vertical="center"/>
    </xf>
    <xf numFmtId="201" fontId="1" fillId="0" borderId="18" xfId="0" applyNumberFormat="1" applyFont="1" applyFill="1" applyBorder="1" applyAlignment="1">
      <alignment horizontal="center" vertical="center" wrapText="1"/>
    </xf>
    <xf numFmtId="3" fontId="1" fillId="0" borderId="18" xfId="0" applyNumberFormat="1" applyFont="1" applyFill="1" applyBorder="1" applyAlignment="1">
      <alignment horizontal="right" vertical="center" wrapText="1"/>
    </xf>
    <xf numFmtId="201" fontId="1" fillId="0" borderId="2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3" fontId="1" fillId="0" borderId="26" xfId="0" applyNumberFormat="1" applyFont="1" applyFill="1" applyBorder="1" applyAlignment="1">
      <alignment horizontal="right" vertical="center" wrapText="1"/>
    </xf>
    <xf numFmtId="0" fontId="6" fillId="0" borderId="0" xfId="0" applyFont="1" applyFill="1" applyBorder="1" applyAlignment="1">
      <alignment vertical="center" wrapText="1"/>
    </xf>
    <xf numFmtId="201" fontId="6"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3" fontId="6" fillId="0" borderId="0" xfId="0" applyNumberFormat="1" applyFont="1" applyFill="1" applyBorder="1" applyAlignment="1">
      <alignment horizontal="right" vertical="center" wrapText="1"/>
    </xf>
    <xf numFmtId="0" fontId="6" fillId="0" borderId="52" xfId="0" applyFont="1" applyFill="1" applyBorder="1" applyAlignment="1">
      <alignment horizontal="center" vertical="center" wrapText="1"/>
    </xf>
    <xf numFmtId="0" fontId="6" fillId="0" borderId="21" xfId="0" applyFont="1" applyFill="1" applyBorder="1" applyAlignment="1" applyProtection="1">
      <alignment horizontal="justify" vertical="center" wrapText="1"/>
      <protection locked="0"/>
    </xf>
    <xf numFmtId="9" fontId="6" fillId="0" borderId="10" xfId="0" applyNumberFormat="1" applyFont="1" applyFill="1" applyBorder="1" applyAlignment="1">
      <alignment horizontal="center" vertical="center"/>
    </xf>
    <xf numFmtId="0" fontId="6" fillId="0" borderId="21" xfId="0" applyFont="1" applyFill="1" applyBorder="1" applyAlignment="1">
      <alignment horizontal="left" vertical="center" wrapText="1"/>
    </xf>
    <xf numFmtId="0" fontId="6" fillId="0" borderId="10" xfId="0" applyFont="1" applyFill="1" applyBorder="1" applyAlignment="1">
      <alignment vertical="center"/>
    </xf>
    <xf numFmtId="194" fontId="6" fillId="0" borderId="0" xfId="48" applyNumberFormat="1" applyFont="1" applyFill="1" applyAlignment="1">
      <alignment vertical="center"/>
    </xf>
    <xf numFmtId="194" fontId="6" fillId="0" borderId="10" xfId="48" applyNumberFormat="1" applyFont="1" applyFill="1" applyBorder="1" applyAlignment="1">
      <alignment horizontal="right" vertical="center" wrapText="1"/>
    </xf>
    <xf numFmtId="194" fontId="6" fillId="0" borderId="10" xfId="48" applyNumberFormat="1" applyFont="1" applyFill="1" applyBorder="1" applyAlignment="1">
      <alignment vertical="center"/>
    </xf>
    <xf numFmtId="0" fontId="6" fillId="0" borderId="54" xfId="0" applyFont="1" applyFill="1" applyBorder="1" applyAlignment="1">
      <alignment horizontal="left" vertical="center" wrapText="1"/>
    </xf>
    <xf numFmtId="0" fontId="6" fillId="0" borderId="21" xfId="0" applyFont="1" applyFill="1" applyBorder="1" applyAlignment="1">
      <alignment horizontal="left" vertical="center" wrapText="1"/>
    </xf>
    <xf numFmtId="3" fontId="6" fillId="0" borderId="12" xfId="0" applyNumberFormat="1" applyFont="1" applyFill="1" applyBorder="1" applyAlignment="1">
      <alignment horizontal="right" vertical="center" wrapText="1"/>
    </xf>
    <xf numFmtId="3" fontId="6" fillId="0" borderId="10" xfId="48" applyNumberFormat="1" applyFont="1" applyFill="1" applyBorder="1" applyAlignment="1">
      <alignment horizontal="right" vertical="center" wrapText="1"/>
    </xf>
    <xf numFmtId="3" fontId="6" fillId="0" borderId="14" xfId="0" applyNumberFormat="1" applyFont="1" applyFill="1" applyBorder="1" applyAlignment="1">
      <alignment horizontal="right" vertical="center" wrapText="1"/>
    </xf>
    <xf numFmtId="0" fontId="6" fillId="0" borderId="21" xfId="0" applyFont="1" applyFill="1" applyBorder="1" applyAlignment="1">
      <alignment vertical="center" wrapText="1"/>
    </xf>
    <xf numFmtId="0" fontId="6" fillId="0" borderId="54" xfId="0" applyFont="1" applyFill="1" applyBorder="1" applyAlignment="1">
      <alignment vertical="center" wrapText="1"/>
    </xf>
    <xf numFmtId="3" fontId="6" fillId="0" borderId="12" xfId="0" applyNumberFormat="1" applyFont="1" applyFill="1" applyBorder="1" applyAlignment="1">
      <alignment vertical="center"/>
    </xf>
    <xf numFmtId="3" fontId="6" fillId="0" borderId="12" xfId="48" applyNumberFormat="1" applyFont="1" applyFill="1" applyBorder="1" applyAlignment="1">
      <alignment vertical="center" wrapText="1"/>
    </xf>
    <xf numFmtId="3" fontId="6" fillId="0" borderId="10" xfId="0" applyNumberFormat="1" applyFont="1" applyFill="1" applyBorder="1" applyAlignment="1">
      <alignment vertical="center"/>
    </xf>
    <xf numFmtId="3" fontId="6" fillId="0" borderId="10" xfId="48" applyNumberFormat="1" applyFont="1" applyFill="1" applyBorder="1" applyAlignment="1">
      <alignment vertical="center" wrapText="1"/>
    </xf>
    <xf numFmtId="9" fontId="6" fillId="0" borderId="10" xfId="0" applyNumberFormat="1" applyFont="1" applyFill="1" applyBorder="1" applyAlignment="1">
      <alignment vertical="center"/>
    </xf>
    <xf numFmtId="194" fontId="6" fillId="0" borderId="21" xfId="48" applyNumberFormat="1" applyFont="1" applyFill="1" applyBorder="1" applyAlignment="1" applyProtection="1">
      <alignment horizontal="left" vertical="center" wrapText="1"/>
      <protection locked="0"/>
    </xf>
    <xf numFmtId="201" fontId="6" fillId="0" borderId="10" xfId="48" applyNumberFormat="1" applyFont="1" applyFill="1" applyBorder="1" applyAlignment="1">
      <alignment vertical="center" wrapText="1"/>
    </xf>
    <xf numFmtId="194" fontId="6" fillId="0" borderId="10" xfId="48" applyNumberFormat="1" applyFont="1" applyFill="1" applyBorder="1" applyAlignment="1">
      <alignment vertical="center" wrapText="1"/>
    </xf>
    <xf numFmtId="0" fontId="1" fillId="0" borderId="3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6" fillId="0" borderId="55" xfId="0" applyFont="1" applyFill="1" applyBorder="1" applyAlignment="1">
      <alignment vertical="center" wrapText="1"/>
    </xf>
    <xf numFmtId="193" fontId="6" fillId="0" borderId="10" xfId="0" applyNumberFormat="1" applyFont="1" applyFill="1" applyBorder="1" applyAlignment="1">
      <alignment vertical="center"/>
    </xf>
    <xf numFmtId="0" fontId="9" fillId="0" borderId="43" xfId="59" applyFont="1" applyFill="1" applyBorder="1" applyAlignment="1">
      <alignment horizontal="center" vertical="center" wrapText="1"/>
      <protection/>
    </xf>
    <xf numFmtId="0" fontId="9" fillId="0" borderId="20" xfId="59" applyFont="1" applyFill="1" applyBorder="1" applyAlignment="1">
      <alignment horizontal="center" vertical="center" wrapText="1"/>
      <protection/>
    </xf>
    <xf numFmtId="0" fontId="9" fillId="0" borderId="39" xfId="59" applyFont="1" applyFill="1" applyBorder="1" applyAlignment="1">
      <alignment horizontal="center" vertical="top" wrapText="1"/>
      <protection/>
    </xf>
    <xf numFmtId="0" fontId="9" fillId="0" borderId="56" xfId="59" applyFont="1" applyFill="1" applyBorder="1" applyAlignment="1">
      <alignment horizontal="center" vertical="top" wrapText="1"/>
      <protection/>
    </xf>
    <xf numFmtId="188" fontId="9" fillId="0" borderId="20" xfId="59" applyNumberFormat="1" applyFont="1" applyFill="1" applyBorder="1" applyAlignment="1">
      <alignment horizontal="center" vertical="center" wrapText="1"/>
      <protection/>
    </xf>
    <xf numFmtId="0" fontId="9" fillId="0" borderId="18" xfId="59" applyFont="1" applyFill="1" applyBorder="1" applyAlignment="1">
      <alignment horizontal="center" vertical="center" wrapText="1"/>
      <protection/>
    </xf>
    <xf numFmtId="0" fontId="9" fillId="0" borderId="39" xfId="59" applyFont="1" applyFill="1" applyBorder="1" applyAlignment="1">
      <alignment horizontal="center" vertical="center" wrapText="1"/>
      <protection/>
    </xf>
    <xf numFmtId="0" fontId="6" fillId="0" borderId="0" xfId="0" applyFont="1" applyFill="1" applyAlignment="1">
      <alignment horizontal="center"/>
    </xf>
    <xf numFmtId="0" fontId="9" fillId="0" borderId="57" xfId="59" applyFont="1" applyFill="1" applyBorder="1" applyAlignment="1">
      <alignment horizontal="center" vertical="center" wrapText="1"/>
      <protection/>
    </xf>
    <xf numFmtId="0" fontId="10" fillId="0" borderId="58" xfId="59" applyFont="1" applyFill="1" applyBorder="1" applyAlignment="1">
      <alignment horizontal="center" vertical="center" wrapText="1"/>
      <protection/>
    </xf>
    <xf numFmtId="0" fontId="9" fillId="0" borderId="58" xfId="59" applyFont="1" applyFill="1" applyBorder="1" applyAlignment="1">
      <alignment horizontal="center" vertical="top" wrapText="1"/>
      <protection/>
    </xf>
    <xf numFmtId="0" fontId="10" fillId="0" borderId="58" xfId="59" applyFont="1" applyFill="1" applyBorder="1" applyAlignment="1">
      <alignment vertical="center" wrapText="1"/>
      <protection/>
    </xf>
    <xf numFmtId="0" fontId="10" fillId="0" borderId="59" xfId="59" applyFont="1" applyFill="1" applyBorder="1" applyAlignment="1">
      <alignment horizontal="center" vertical="center" wrapText="1"/>
      <protection/>
    </xf>
    <xf numFmtId="0" fontId="10" fillId="0" borderId="60" xfId="59" applyFont="1" applyFill="1" applyBorder="1" applyAlignment="1">
      <alignment horizontal="center" vertical="center" wrapText="1"/>
      <protection/>
    </xf>
    <xf numFmtId="0" fontId="9" fillId="0" borderId="61" xfId="59" applyFont="1" applyFill="1" applyBorder="1" applyAlignment="1">
      <alignment horizontal="center" vertical="center" wrapText="1"/>
      <protection/>
    </xf>
    <xf numFmtId="0" fontId="10" fillId="0" borderId="0" xfId="59" applyFont="1" applyFill="1">
      <alignment/>
      <protection/>
    </xf>
    <xf numFmtId="3" fontId="10" fillId="0" borderId="18" xfId="51" applyNumberFormat="1" applyFont="1" applyFill="1" applyBorder="1" applyAlignment="1">
      <alignment horizontal="left" vertical="center" wrapText="1"/>
    </xf>
    <xf numFmtId="212" fontId="10" fillId="0" borderId="18" xfId="0" applyNumberFormat="1" applyFont="1" applyFill="1" applyBorder="1" applyAlignment="1">
      <alignment vertical="center"/>
    </xf>
    <xf numFmtId="212" fontId="10" fillId="0" borderId="18" xfId="51" applyNumberFormat="1" applyFont="1" applyFill="1" applyBorder="1" applyAlignment="1">
      <alignment vertical="center" wrapText="1"/>
    </xf>
    <xf numFmtId="213" fontId="10" fillId="0" borderId="39" xfId="51" applyNumberFormat="1" applyFont="1" applyFill="1" applyBorder="1" applyAlignment="1">
      <alignment vertical="center" wrapText="1"/>
    </xf>
    <xf numFmtId="0" fontId="9" fillId="0" borderId="41" xfId="59" applyFont="1" applyFill="1" applyBorder="1" applyAlignment="1">
      <alignment horizontal="center" vertical="center" wrapText="1"/>
      <protection/>
    </xf>
    <xf numFmtId="3" fontId="10" fillId="0" borderId="10" xfId="51" applyNumberFormat="1" applyFont="1" applyFill="1" applyBorder="1" applyAlignment="1">
      <alignment horizontal="left" vertical="center" wrapText="1"/>
    </xf>
    <xf numFmtId="212" fontId="10" fillId="0" borderId="10" xfId="0" applyNumberFormat="1" applyFont="1" applyFill="1" applyBorder="1" applyAlignment="1">
      <alignment vertical="center"/>
    </xf>
    <xf numFmtId="0" fontId="10" fillId="0" borderId="10" xfId="0" applyFont="1" applyFill="1" applyBorder="1" applyAlignment="1">
      <alignment horizontal="left" vertical="center" wrapText="1"/>
    </xf>
    <xf numFmtId="0" fontId="9" fillId="0" borderId="36" xfId="59" applyFont="1" applyFill="1" applyBorder="1" applyAlignment="1">
      <alignment horizontal="center" vertical="center" wrapText="1"/>
      <protection/>
    </xf>
    <xf numFmtId="0" fontId="9" fillId="0" borderId="24" xfId="59" applyFont="1" applyFill="1" applyBorder="1" applyAlignment="1">
      <alignment horizontal="center" vertical="center" wrapText="1"/>
      <protection/>
    </xf>
    <xf numFmtId="0" fontId="10" fillId="0" borderId="12" xfId="0" applyFont="1" applyFill="1" applyBorder="1" applyAlignment="1">
      <alignment horizontal="left" vertical="center" wrapText="1"/>
    </xf>
    <xf numFmtId="0" fontId="10" fillId="0" borderId="14" xfId="0" applyFont="1" applyFill="1" applyBorder="1" applyAlignment="1">
      <alignment horizontal="left" vertical="center" wrapText="1"/>
    </xf>
    <xf numFmtId="212" fontId="10" fillId="0" borderId="10" xfId="0" applyNumberFormat="1" applyFont="1" applyFill="1" applyBorder="1" applyAlignment="1">
      <alignment horizontal="right" vertical="center"/>
    </xf>
    <xf numFmtId="0" fontId="9" fillId="0" borderId="40" xfId="59" applyFont="1" applyFill="1" applyBorder="1" applyAlignment="1">
      <alignment horizontal="center"/>
      <protection/>
    </xf>
    <xf numFmtId="0" fontId="9" fillId="0" borderId="26" xfId="59" applyFont="1" applyFill="1" applyBorder="1" applyAlignment="1">
      <alignment horizontal="center"/>
      <protection/>
    </xf>
    <xf numFmtId="212" fontId="9" fillId="0" borderId="26" xfId="51" applyNumberFormat="1" applyFont="1" applyFill="1" applyBorder="1" applyAlignment="1">
      <alignment horizontal="right" vertical="center" wrapText="1"/>
    </xf>
    <xf numFmtId="213" fontId="9" fillId="0" borderId="30" xfId="59" applyNumberFormat="1" applyFont="1" applyFill="1" applyBorder="1" applyAlignment="1">
      <alignment vertical="center" wrapText="1"/>
      <protection/>
    </xf>
    <xf numFmtId="0" fontId="7" fillId="0" borderId="27" xfId="0" applyFont="1" applyFill="1" applyBorder="1" applyAlignment="1">
      <alignment horizontal="justify"/>
    </xf>
    <xf numFmtId="10" fontId="6" fillId="0" borderId="62" xfId="0" applyNumberFormat="1" applyFont="1" applyFill="1" applyBorder="1" applyAlignment="1">
      <alignment horizontal="center" vertical="center"/>
    </xf>
    <xf numFmtId="194" fontId="6" fillId="0" borderId="20" xfId="48" applyNumberFormat="1" applyFont="1" applyFill="1" applyBorder="1" applyAlignment="1">
      <alignment horizontal="center" vertical="center"/>
    </xf>
    <xf numFmtId="194" fontId="18" fillId="0" borderId="18" xfId="48" applyNumberFormat="1" applyFont="1" applyFill="1" applyBorder="1" applyAlignment="1">
      <alignment horizontal="center" vertical="center"/>
    </xf>
    <xf numFmtId="0" fontId="6" fillId="0" borderId="18" xfId="0" applyFont="1" applyFill="1" applyBorder="1" applyAlignment="1">
      <alignment/>
    </xf>
    <xf numFmtId="10" fontId="6" fillId="0" borderId="27" xfId="0" applyNumberFormat="1" applyFont="1" applyFill="1" applyBorder="1" applyAlignment="1">
      <alignment horizontal="center" vertical="center"/>
    </xf>
    <xf numFmtId="0" fontId="19" fillId="0" borderId="27" xfId="0" applyFont="1" applyFill="1" applyBorder="1" applyAlignment="1">
      <alignment horizontal="center" vertical="center"/>
    </xf>
    <xf numFmtId="194" fontId="6" fillId="0" borderId="27" xfId="48" applyNumberFormat="1" applyFont="1" applyFill="1" applyBorder="1" applyAlignment="1">
      <alignment horizontal="center" vertical="center"/>
    </xf>
    <xf numFmtId="194" fontId="18" fillId="0" borderId="34" xfId="48" applyNumberFormat="1" applyFont="1" applyFill="1" applyBorder="1" applyAlignment="1">
      <alignment horizontal="center" vertical="center"/>
    </xf>
    <xf numFmtId="0" fontId="6" fillId="0" borderId="16" xfId="0" applyFont="1" applyFill="1" applyBorder="1" applyAlignment="1">
      <alignment/>
    </xf>
    <xf numFmtId="0" fontId="19" fillId="0" borderId="0" xfId="0" applyFont="1" applyFill="1" applyAlignment="1">
      <alignment horizontal="center" vertical="center"/>
    </xf>
    <xf numFmtId="194" fontId="6" fillId="0" borderId="15" xfId="48" applyNumberFormat="1" applyFont="1" applyFill="1" applyBorder="1" applyAlignment="1">
      <alignment horizontal="center" vertical="center"/>
    </xf>
    <xf numFmtId="3" fontId="6" fillId="0" borderId="10" xfId="0" applyNumberFormat="1" applyFont="1" applyFill="1" applyBorder="1" applyAlignment="1">
      <alignment horizontal="justify" vertical="top" wrapText="1" readingOrder="1"/>
    </xf>
    <xf numFmtId="3" fontId="6" fillId="0" borderId="26" xfId="0" applyNumberFormat="1" applyFont="1" applyFill="1" applyBorder="1" applyAlignment="1">
      <alignment horizontal="center" vertical="center"/>
    </xf>
    <xf numFmtId="0" fontId="6" fillId="0" borderId="26" xfId="0" applyFont="1" applyFill="1" applyBorder="1" applyAlignment="1">
      <alignment/>
    </xf>
    <xf numFmtId="10" fontId="6" fillId="0" borderId="18" xfId="0" applyNumberFormat="1" applyFont="1" applyFill="1" applyBorder="1" applyAlignment="1">
      <alignment horizontal="center" vertical="center"/>
    </xf>
    <xf numFmtId="3" fontId="6" fillId="0" borderId="18" xfId="0" applyNumberFormat="1" applyFont="1" applyFill="1" applyBorder="1" applyAlignment="1">
      <alignment horizontal="justify" vertical="center" wrapText="1"/>
    </xf>
    <xf numFmtId="194" fontId="6" fillId="0" borderId="18" xfId="53" applyNumberFormat="1" applyFont="1" applyFill="1" applyBorder="1" applyAlignment="1">
      <alignment horizontal="center" vertical="center"/>
    </xf>
    <xf numFmtId="194" fontId="18" fillId="0" borderId="18" xfId="53" applyNumberFormat="1" applyFont="1" applyFill="1" applyBorder="1" applyAlignment="1">
      <alignment horizontal="center" vertical="center"/>
    </xf>
    <xf numFmtId="10" fontId="6" fillId="0" borderId="26" xfId="0" applyNumberFormat="1" applyFont="1" applyFill="1" applyBorder="1" applyAlignment="1">
      <alignment horizontal="center" vertical="center"/>
    </xf>
    <xf numFmtId="3" fontId="6" fillId="0" borderId="26" xfId="0" applyNumberFormat="1" applyFont="1" applyFill="1" applyBorder="1" applyAlignment="1">
      <alignment horizontal="justify"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188" fontId="11" fillId="0" borderId="18" xfId="0" applyNumberFormat="1"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26" xfId="0" applyFont="1" applyFill="1" applyBorder="1" applyAlignment="1">
      <alignment horizontal="center" vertical="center" wrapText="1"/>
    </xf>
    <xf numFmtId="188" fontId="11" fillId="0" borderId="26" xfId="0" applyNumberFormat="1" applyFont="1" applyFill="1" applyBorder="1" applyAlignment="1">
      <alignment horizontal="center" vertical="center" wrapText="1"/>
    </xf>
    <xf numFmtId="0" fontId="11" fillId="0" borderId="26" xfId="0" applyFont="1" applyFill="1" applyBorder="1" applyAlignment="1">
      <alignment horizontal="center" vertical="center" wrapText="1"/>
    </xf>
    <xf numFmtId="3" fontId="12" fillId="0" borderId="26" xfId="0" applyNumberFormat="1"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4" fillId="0" borderId="0" xfId="0" applyFont="1" applyFill="1" applyAlignment="1">
      <alignment vertical="center" wrapText="1"/>
    </xf>
    <xf numFmtId="188" fontId="14" fillId="0" borderId="0" xfId="0" applyNumberFormat="1" applyFont="1" applyFill="1" applyAlignment="1">
      <alignment horizontal="center" vertical="center" wrapText="1"/>
    </xf>
    <xf numFmtId="3" fontId="14" fillId="0" borderId="0" xfId="0" applyNumberFormat="1" applyFont="1" applyFill="1" applyAlignment="1">
      <alignment vertical="center" wrapText="1"/>
    </xf>
    <xf numFmtId="0" fontId="14" fillId="0" borderId="18" xfId="0" applyFont="1" applyFill="1" applyBorder="1" applyAlignment="1">
      <alignment horizontal="center" vertical="center" wrapText="1"/>
    </xf>
    <xf numFmtId="0" fontId="21" fillId="0" borderId="27" xfId="0" applyFont="1" applyFill="1" applyBorder="1" applyAlignment="1">
      <alignment wrapText="1"/>
    </xf>
    <xf numFmtId="10" fontId="14" fillId="0" borderId="56" xfId="0" applyNumberFormat="1" applyFont="1" applyFill="1" applyBorder="1" applyAlignment="1">
      <alignment horizontal="center" vertical="center"/>
    </xf>
    <xf numFmtId="0" fontId="62" fillId="0" borderId="63" xfId="0" applyFont="1" applyFill="1" applyBorder="1" applyAlignment="1">
      <alignment wrapText="1"/>
    </xf>
    <xf numFmtId="194" fontId="14" fillId="0" borderId="18" xfId="53" applyNumberFormat="1" applyFont="1" applyFill="1" applyBorder="1" applyAlignment="1">
      <alignment horizontal="center" vertical="center"/>
    </xf>
    <xf numFmtId="194" fontId="15" fillId="0" borderId="18" xfId="53" applyNumberFormat="1" applyFont="1" applyFill="1" applyBorder="1" applyAlignment="1">
      <alignment horizontal="center" vertical="center"/>
    </xf>
    <xf numFmtId="0" fontId="14" fillId="0" borderId="18" xfId="0" applyFont="1" applyFill="1" applyBorder="1" applyAlignment="1">
      <alignment/>
    </xf>
    <xf numFmtId="0" fontId="14" fillId="0" borderId="16" xfId="0" applyFont="1" applyFill="1" applyBorder="1" applyAlignment="1">
      <alignment horizontal="center" vertical="center" wrapText="1"/>
    </xf>
    <xf numFmtId="0" fontId="21" fillId="0" borderId="0" xfId="0" applyFont="1" applyFill="1" applyAlignment="1">
      <alignment wrapText="1"/>
    </xf>
    <xf numFmtId="10" fontId="14" fillId="0" borderId="16" xfId="0" applyNumberFormat="1" applyFont="1" applyFill="1" applyBorder="1" applyAlignment="1">
      <alignment horizontal="center" vertical="center"/>
    </xf>
    <xf numFmtId="0" fontId="62" fillId="0" borderId="27" xfId="0" applyFont="1" applyFill="1" applyBorder="1" applyAlignment="1">
      <alignment wrapText="1"/>
    </xf>
    <xf numFmtId="194" fontId="14" fillId="0" borderId="16" xfId="53" applyNumberFormat="1" applyFont="1" applyFill="1" applyBorder="1" applyAlignment="1">
      <alignment horizontal="center" vertical="center"/>
    </xf>
    <xf numFmtId="0" fontId="14" fillId="0" borderId="16" xfId="0" applyFont="1" applyFill="1" applyBorder="1" applyAlignment="1">
      <alignment/>
    </xf>
    <xf numFmtId="10" fontId="14" fillId="0" borderId="27" xfId="0" applyNumberFormat="1" applyFont="1" applyFill="1" applyBorder="1" applyAlignment="1">
      <alignment horizontal="center" vertical="center"/>
    </xf>
    <xf numFmtId="0" fontId="62" fillId="0" borderId="27" xfId="0" applyFont="1" applyFill="1" applyBorder="1" applyAlignment="1">
      <alignment horizontal="center" vertical="center" wrapText="1"/>
    </xf>
    <xf numFmtId="0" fontId="62" fillId="0" borderId="64" xfId="0" applyFont="1" applyFill="1" applyBorder="1" applyAlignment="1">
      <alignment wrapText="1"/>
    </xf>
    <xf numFmtId="194" fontId="14" fillId="0" borderId="27" xfId="53" applyNumberFormat="1" applyFont="1" applyFill="1" applyBorder="1" applyAlignment="1">
      <alignment horizontal="center" vertical="center"/>
    </xf>
    <xf numFmtId="194" fontId="15" fillId="0" borderId="56" xfId="53" applyNumberFormat="1" applyFont="1" applyFill="1" applyBorder="1" applyAlignment="1">
      <alignment horizontal="center" vertical="center"/>
    </xf>
    <xf numFmtId="0" fontId="14" fillId="0" borderId="27" xfId="0" applyFont="1" applyFill="1" applyBorder="1" applyAlignment="1">
      <alignment/>
    </xf>
    <xf numFmtId="0" fontId="14" fillId="0" borderId="26" xfId="0" applyFont="1" applyFill="1" applyBorder="1" applyAlignment="1">
      <alignment horizontal="center" vertical="center" wrapText="1"/>
    </xf>
    <xf numFmtId="0" fontId="24" fillId="0" borderId="27" xfId="0" applyFont="1" applyFill="1" applyBorder="1" applyAlignment="1">
      <alignment wrapText="1"/>
    </xf>
    <xf numFmtId="10" fontId="14" fillId="0" borderId="65" xfId="0" applyNumberFormat="1" applyFont="1" applyFill="1" applyBorder="1" applyAlignment="1">
      <alignment horizontal="center" vertical="center"/>
    </xf>
    <xf numFmtId="3" fontId="14" fillId="0" borderId="26" xfId="0" applyNumberFormat="1" applyFont="1" applyFill="1" applyBorder="1" applyAlignment="1">
      <alignment horizontal="justify" vertical="center" wrapText="1"/>
    </xf>
    <xf numFmtId="3" fontId="14" fillId="0" borderId="28" xfId="0" applyNumberFormat="1" applyFont="1" applyFill="1" applyBorder="1" applyAlignment="1">
      <alignment horizontal="center" vertical="center"/>
    </xf>
    <xf numFmtId="0" fontId="14" fillId="0" borderId="28" xfId="0" applyFont="1" applyFill="1" applyBorder="1" applyAlignment="1">
      <alignment/>
    </xf>
    <xf numFmtId="10" fontId="1" fillId="0" borderId="18" xfId="0" applyNumberFormat="1" applyFont="1" applyFill="1" applyBorder="1" applyAlignment="1">
      <alignment horizontal="center" vertical="center" wrapText="1"/>
    </xf>
    <xf numFmtId="10" fontId="1" fillId="0" borderId="26" xfId="0" applyNumberFormat="1" applyFont="1" applyFill="1" applyBorder="1" applyAlignment="1">
      <alignment horizontal="center" vertical="center" wrapText="1"/>
    </xf>
    <xf numFmtId="10" fontId="1" fillId="0" borderId="26" xfId="0" applyNumberFormat="1" applyFont="1" applyFill="1" applyBorder="1" applyAlignment="1">
      <alignment horizontal="center" vertical="center" wrapText="1"/>
    </xf>
    <xf numFmtId="10" fontId="6" fillId="0" borderId="0" xfId="0" applyNumberFormat="1" applyFont="1" applyFill="1" applyAlignment="1">
      <alignment vertical="center" wrapText="1"/>
    </xf>
    <xf numFmtId="10" fontId="6" fillId="0" borderId="0" xfId="0" applyNumberFormat="1" applyFont="1" applyFill="1" applyAlignment="1">
      <alignment horizontal="center" vertical="center" wrapText="1"/>
    </xf>
    <xf numFmtId="0" fontId="6" fillId="0" borderId="12" xfId="0" applyFont="1" applyFill="1" applyBorder="1" applyAlignment="1">
      <alignment horizontal="center"/>
    </xf>
    <xf numFmtId="0" fontId="6" fillId="0" borderId="49" xfId="0" applyFont="1" applyFill="1" applyBorder="1" applyAlignment="1">
      <alignment horizontal="center" vertical="center" wrapText="1"/>
    </xf>
    <xf numFmtId="0" fontId="6" fillId="0" borderId="14" xfId="0" applyFont="1" applyFill="1" applyBorder="1" applyAlignment="1">
      <alignment horizontal="center"/>
    </xf>
    <xf numFmtId="0" fontId="6" fillId="0" borderId="42" xfId="0" applyFont="1" applyFill="1" applyBorder="1" applyAlignment="1">
      <alignment horizontal="center" vertical="center" wrapText="1"/>
    </xf>
    <xf numFmtId="0" fontId="6" fillId="0" borderId="0" xfId="0" applyFont="1" applyFill="1" applyAlignment="1">
      <alignment vertical="top"/>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5" xfId="50"/>
    <cellStyle name="Millares 15 2" xfId="51"/>
    <cellStyle name="Millares 2" xfId="52"/>
    <cellStyle name="Millares 3" xfId="53"/>
    <cellStyle name="Currency" xfId="54"/>
    <cellStyle name="Currency [0]" xfId="55"/>
    <cellStyle name="Moneda 2" xfId="56"/>
    <cellStyle name="Moneda 3" xfId="57"/>
    <cellStyle name="Neutral" xfId="58"/>
    <cellStyle name="Normal 2" xfId="59"/>
    <cellStyle name="Normal 3" xfId="60"/>
    <cellStyle name="Normal 4"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U203"/>
  <sheetViews>
    <sheetView tabSelected="1" zoomScale="50" zoomScaleNormal="50" zoomScalePageLayoutView="0" workbookViewId="0" topLeftCell="A1">
      <selection activeCell="A1" sqref="A1:IV16384"/>
    </sheetView>
  </sheetViews>
  <sheetFormatPr defaultColWidth="11.421875" defaultRowHeight="12.75"/>
  <cols>
    <col min="1" max="1" width="2.8515625" style="255" customWidth="1"/>
    <col min="2" max="2" width="15.140625" style="257" customWidth="1"/>
    <col min="3" max="3" width="59.8515625" style="257" customWidth="1"/>
    <col min="4" max="4" width="23.421875" style="259" customWidth="1"/>
    <col min="5" max="5" width="22.421875" style="257" bestFit="1" customWidth="1"/>
    <col min="6" max="6" width="35.57421875" style="257" customWidth="1"/>
    <col min="7" max="7" width="28.00390625" style="257" bestFit="1" customWidth="1"/>
    <col min="8" max="8" width="55.28125" style="257" customWidth="1"/>
    <col min="9" max="9" width="38.421875" style="257" customWidth="1"/>
    <col min="10" max="10" width="23.00390625" style="518" bestFit="1" customWidth="1"/>
    <col min="11" max="11" width="23.421875" style="518" bestFit="1" customWidth="1"/>
    <col min="12" max="12" width="16.7109375" style="257" customWidth="1"/>
    <col min="13" max="13" width="17.57421875" style="257" bestFit="1" customWidth="1"/>
    <col min="14" max="14" width="16.57421875" style="257" bestFit="1" customWidth="1"/>
    <col min="15" max="15" width="18.00390625" style="257" bestFit="1" customWidth="1"/>
    <col min="16" max="16" width="20.421875" style="257" bestFit="1" customWidth="1"/>
    <col min="17" max="18" width="16.57421875" style="257" bestFit="1" customWidth="1"/>
    <col min="19" max="19" width="23.7109375" style="422" bestFit="1" customWidth="1"/>
    <col min="20" max="16384" width="11.421875" style="257" customWidth="1"/>
  </cols>
  <sheetData>
    <row r="1" spans="2:19" ht="15.75">
      <c r="B1" s="256" t="s">
        <v>17</v>
      </c>
      <c r="C1" s="256"/>
      <c r="D1" s="256"/>
      <c r="E1" s="256"/>
      <c r="F1" s="256"/>
      <c r="G1" s="256"/>
      <c r="H1" s="256"/>
      <c r="I1" s="256"/>
      <c r="J1" s="256"/>
      <c r="K1" s="256"/>
      <c r="L1" s="256"/>
      <c r="M1" s="256"/>
      <c r="N1" s="256"/>
      <c r="O1" s="256"/>
      <c r="P1" s="256"/>
      <c r="Q1" s="256"/>
      <c r="R1" s="256"/>
      <c r="S1" s="256"/>
    </row>
    <row r="2" spans="2:19" ht="15.75">
      <c r="B2" s="256"/>
      <c r="C2" s="256"/>
      <c r="D2" s="256"/>
      <c r="E2" s="256"/>
      <c r="F2" s="256"/>
      <c r="G2" s="256"/>
      <c r="H2" s="256"/>
      <c r="I2" s="256"/>
      <c r="J2" s="256"/>
      <c r="K2" s="256"/>
      <c r="L2" s="256"/>
      <c r="M2" s="256"/>
      <c r="N2" s="256"/>
      <c r="O2" s="256"/>
      <c r="P2" s="256"/>
      <c r="Q2" s="256"/>
      <c r="R2" s="256"/>
      <c r="S2" s="256"/>
    </row>
    <row r="3" spans="2:19" ht="15.75" thickBot="1">
      <c r="B3" s="258"/>
      <c r="C3" s="258"/>
      <c r="E3" s="258"/>
      <c r="F3" s="258"/>
      <c r="G3" s="260"/>
      <c r="H3" s="258"/>
      <c r="I3" s="258"/>
      <c r="J3" s="259"/>
      <c r="K3" s="259"/>
      <c r="L3" s="261"/>
      <c r="M3" s="258"/>
      <c r="N3" s="258"/>
      <c r="O3" s="258"/>
      <c r="P3" s="258"/>
      <c r="Q3" s="258"/>
      <c r="R3" s="258"/>
      <c r="S3" s="262"/>
    </row>
    <row r="4" spans="2:19" ht="15.75">
      <c r="B4" s="263" t="s">
        <v>0</v>
      </c>
      <c r="C4" s="264" t="s">
        <v>1</v>
      </c>
      <c r="D4" s="265" t="s">
        <v>2</v>
      </c>
      <c r="E4" s="264" t="s">
        <v>3</v>
      </c>
      <c r="F4" s="264" t="s">
        <v>4</v>
      </c>
      <c r="G4" s="266" t="s">
        <v>3</v>
      </c>
      <c r="H4" s="264" t="s">
        <v>5</v>
      </c>
      <c r="I4" s="264" t="s">
        <v>6</v>
      </c>
      <c r="J4" s="264"/>
      <c r="K4" s="264"/>
      <c r="L4" s="264" t="s">
        <v>16</v>
      </c>
      <c r="M4" s="264"/>
      <c r="N4" s="264"/>
      <c r="O4" s="264" t="s">
        <v>7</v>
      </c>
      <c r="P4" s="264"/>
      <c r="Q4" s="264"/>
      <c r="R4" s="264"/>
      <c r="S4" s="267" t="s">
        <v>20</v>
      </c>
    </row>
    <row r="5" spans="2:19" ht="96" customHeight="1" thickBot="1">
      <c r="B5" s="268"/>
      <c r="C5" s="269"/>
      <c r="D5" s="270"/>
      <c r="E5" s="269"/>
      <c r="F5" s="269"/>
      <c r="G5" s="271"/>
      <c r="H5" s="269"/>
      <c r="I5" s="272" t="s">
        <v>8</v>
      </c>
      <c r="J5" s="273" t="s">
        <v>18</v>
      </c>
      <c r="K5" s="273" t="s">
        <v>19</v>
      </c>
      <c r="L5" s="274" t="s">
        <v>9</v>
      </c>
      <c r="M5" s="272" t="s">
        <v>10</v>
      </c>
      <c r="N5" s="272" t="s">
        <v>14</v>
      </c>
      <c r="O5" s="272" t="s">
        <v>11</v>
      </c>
      <c r="P5" s="272" t="s">
        <v>12</v>
      </c>
      <c r="Q5" s="272" t="s">
        <v>15</v>
      </c>
      <c r="R5" s="272" t="s">
        <v>13</v>
      </c>
      <c r="S5" s="275"/>
    </row>
    <row r="6" spans="2:19" ht="15">
      <c r="B6" s="258"/>
      <c r="C6" s="258"/>
      <c r="E6" s="258"/>
      <c r="F6" s="258"/>
      <c r="G6" s="260"/>
      <c r="H6" s="258"/>
      <c r="I6" s="258"/>
      <c r="J6" s="259"/>
      <c r="K6" s="259"/>
      <c r="L6" s="276"/>
      <c r="M6" s="259"/>
      <c r="N6" s="259"/>
      <c r="O6" s="259"/>
      <c r="P6" s="259"/>
      <c r="Q6" s="259"/>
      <c r="R6" s="259"/>
      <c r="S6" s="277"/>
    </row>
    <row r="7" spans="2:21" ht="129.75" customHeight="1">
      <c r="B7" s="214" t="s">
        <v>22</v>
      </c>
      <c r="C7" s="214" t="s">
        <v>44</v>
      </c>
      <c r="D7" s="203" t="s">
        <v>45</v>
      </c>
      <c r="E7" s="205"/>
      <c r="F7" s="2" t="s">
        <v>228</v>
      </c>
      <c r="G7" s="208"/>
      <c r="H7" s="3" t="s">
        <v>25</v>
      </c>
      <c r="I7" s="4" t="s">
        <v>23</v>
      </c>
      <c r="J7" s="5">
        <v>1</v>
      </c>
      <c r="K7" s="5">
        <v>1</v>
      </c>
      <c r="L7" s="6" t="s">
        <v>35</v>
      </c>
      <c r="M7" s="7" t="s">
        <v>41</v>
      </c>
      <c r="N7" s="8" t="s">
        <v>30</v>
      </c>
      <c r="O7" s="9"/>
      <c r="P7" s="10">
        <v>10200000</v>
      </c>
      <c r="Q7" s="8" t="s">
        <v>42</v>
      </c>
      <c r="R7" s="11" t="s">
        <v>43</v>
      </c>
      <c r="S7" s="209" t="s">
        <v>36</v>
      </c>
      <c r="T7" s="255"/>
      <c r="U7" s="255"/>
    </row>
    <row r="8" spans="2:21" ht="129.75" customHeight="1">
      <c r="B8" s="179"/>
      <c r="C8" s="207"/>
      <c r="D8" s="204"/>
      <c r="E8" s="206"/>
      <c r="F8" s="12" t="s">
        <v>229</v>
      </c>
      <c r="G8" s="179"/>
      <c r="H8" s="3" t="s">
        <v>26</v>
      </c>
      <c r="I8" s="4" t="s">
        <v>24</v>
      </c>
      <c r="J8" s="5">
        <v>1</v>
      </c>
      <c r="K8" s="5">
        <v>1</v>
      </c>
      <c r="L8" s="13" t="s">
        <v>35</v>
      </c>
      <c r="M8" s="14" t="s">
        <v>29</v>
      </c>
      <c r="N8" s="15"/>
      <c r="O8" s="16"/>
      <c r="P8" s="17" t="s">
        <v>39</v>
      </c>
      <c r="Q8" s="17" t="s">
        <v>38</v>
      </c>
      <c r="R8" s="18" t="s">
        <v>39</v>
      </c>
      <c r="S8" s="210"/>
      <c r="T8" s="255"/>
      <c r="U8" s="255"/>
    </row>
    <row r="9" spans="2:21" ht="105.75" customHeight="1">
      <c r="B9" s="179"/>
      <c r="C9" s="207"/>
      <c r="D9" s="204"/>
      <c r="E9" s="206"/>
      <c r="F9" s="212" t="s">
        <v>230</v>
      </c>
      <c r="G9" s="179"/>
      <c r="H9" s="3" t="s">
        <v>27</v>
      </c>
      <c r="I9" s="4" t="s">
        <v>21</v>
      </c>
      <c r="J9" s="19">
        <v>1</v>
      </c>
      <c r="K9" s="20">
        <v>4</v>
      </c>
      <c r="L9" s="6" t="s">
        <v>35</v>
      </c>
      <c r="M9" s="7" t="s">
        <v>28</v>
      </c>
      <c r="N9" s="21"/>
      <c r="O9" s="8"/>
      <c r="P9" s="8" t="s">
        <v>37</v>
      </c>
      <c r="Q9" s="8" t="s">
        <v>40</v>
      </c>
      <c r="R9" s="22" t="s">
        <v>40</v>
      </c>
      <c r="S9" s="210"/>
      <c r="T9" s="255"/>
      <c r="U9" s="255"/>
    </row>
    <row r="10" spans="2:21" ht="105.75" customHeight="1">
      <c r="B10" s="179"/>
      <c r="C10" s="207"/>
      <c r="D10" s="179"/>
      <c r="E10" s="207"/>
      <c r="F10" s="213"/>
      <c r="G10" s="179"/>
      <c r="H10" s="23" t="s">
        <v>32</v>
      </c>
      <c r="I10" s="24" t="s">
        <v>33</v>
      </c>
      <c r="J10" s="25">
        <v>6</v>
      </c>
      <c r="K10" s="26">
        <v>3</v>
      </c>
      <c r="L10" s="6" t="s">
        <v>35</v>
      </c>
      <c r="M10" s="27">
        <v>0</v>
      </c>
      <c r="N10" s="21"/>
      <c r="O10" s="8"/>
      <c r="P10" s="28">
        <v>0</v>
      </c>
      <c r="Q10" s="28" t="s">
        <v>35</v>
      </c>
      <c r="R10" s="28" t="s">
        <v>35</v>
      </c>
      <c r="S10" s="211"/>
      <c r="T10" s="255"/>
      <c r="U10" s="255"/>
    </row>
    <row r="11" spans="2:21" ht="105.75" customHeight="1" thickBot="1">
      <c r="B11" s="158"/>
      <c r="C11" s="237"/>
      <c r="D11" s="179"/>
      <c r="E11" s="207"/>
      <c r="F11" s="213"/>
      <c r="G11" s="179"/>
      <c r="H11" s="29" t="s">
        <v>31</v>
      </c>
      <c r="I11" s="30" t="s">
        <v>34</v>
      </c>
      <c r="J11" s="31">
        <v>0</v>
      </c>
      <c r="K11" s="32">
        <v>3</v>
      </c>
      <c r="L11" s="33">
        <v>0</v>
      </c>
      <c r="M11" s="33">
        <v>0</v>
      </c>
      <c r="N11" s="34"/>
      <c r="O11" s="35"/>
      <c r="P11" s="36">
        <v>0</v>
      </c>
      <c r="Q11" s="36" t="s">
        <v>35</v>
      </c>
      <c r="R11" s="37" t="s">
        <v>35</v>
      </c>
      <c r="S11" s="211"/>
      <c r="T11" s="255"/>
      <c r="U11" s="255"/>
    </row>
    <row r="12" spans="4:19" ht="48" thickBot="1">
      <c r="D12" s="278" t="s">
        <v>46</v>
      </c>
      <c r="E12" s="279"/>
      <c r="F12" s="279"/>
      <c r="G12" s="279"/>
      <c r="H12" s="279"/>
      <c r="I12" s="279"/>
      <c r="J12" s="280"/>
      <c r="K12" s="280"/>
      <c r="L12" s="281"/>
      <c r="M12" s="282">
        <v>63797658</v>
      </c>
      <c r="N12" s="282">
        <v>5000000</v>
      </c>
      <c r="O12" s="279"/>
      <c r="P12" s="279"/>
      <c r="Q12" s="279"/>
      <c r="R12" s="279"/>
      <c r="S12" s="283">
        <v>69797658</v>
      </c>
    </row>
    <row r="13" spans="2:19" ht="15.75">
      <c r="B13" s="284" t="s">
        <v>0</v>
      </c>
      <c r="C13" s="285" t="s">
        <v>1</v>
      </c>
      <c r="D13" s="286" t="s">
        <v>2</v>
      </c>
      <c r="E13" s="285" t="s">
        <v>3</v>
      </c>
      <c r="F13" s="285" t="s">
        <v>4</v>
      </c>
      <c r="G13" s="287" t="s">
        <v>3</v>
      </c>
      <c r="H13" s="285" t="s">
        <v>5</v>
      </c>
      <c r="I13" s="285" t="s">
        <v>6</v>
      </c>
      <c r="J13" s="285"/>
      <c r="K13" s="285"/>
      <c r="L13" s="285" t="s">
        <v>16</v>
      </c>
      <c r="M13" s="285"/>
      <c r="N13" s="285"/>
      <c r="O13" s="285" t="s">
        <v>7</v>
      </c>
      <c r="P13" s="285"/>
      <c r="Q13" s="285"/>
      <c r="R13" s="285"/>
      <c r="S13" s="288" t="s">
        <v>20</v>
      </c>
    </row>
    <row r="14" spans="2:19" ht="48" thickBot="1">
      <c r="B14" s="289"/>
      <c r="C14" s="290"/>
      <c r="D14" s="291"/>
      <c r="E14" s="290"/>
      <c r="F14" s="187"/>
      <c r="G14" s="292"/>
      <c r="H14" s="187"/>
      <c r="I14" s="105" t="s">
        <v>8</v>
      </c>
      <c r="J14" s="293" t="s">
        <v>18</v>
      </c>
      <c r="K14" s="293" t="s">
        <v>19</v>
      </c>
      <c r="L14" s="294" t="s">
        <v>9</v>
      </c>
      <c r="M14" s="105" t="s">
        <v>10</v>
      </c>
      <c r="N14" s="105" t="s">
        <v>14</v>
      </c>
      <c r="O14" s="105" t="s">
        <v>11</v>
      </c>
      <c r="P14" s="105" t="s">
        <v>12</v>
      </c>
      <c r="Q14" s="105" t="s">
        <v>15</v>
      </c>
      <c r="R14" s="105" t="s">
        <v>13</v>
      </c>
      <c r="S14" s="295"/>
    </row>
    <row r="15" spans="2:19" ht="15.75">
      <c r="B15" s="198" t="s">
        <v>22</v>
      </c>
      <c r="C15" s="38"/>
      <c r="D15" s="296" t="s">
        <v>47</v>
      </c>
      <c r="E15" s="201">
        <v>0.0198</v>
      </c>
      <c r="F15" s="297" t="s">
        <v>231</v>
      </c>
      <c r="G15" s="193">
        <v>0.125</v>
      </c>
      <c r="H15" s="298" t="s">
        <v>48</v>
      </c>
      <c r="I15" s="296" t="s">
        <v>49</v>
      </c>
      <c r="J15" s="299">
        <v>0</v>
      </c>
      <c r="K15" s="300">
        <v>1</v>
      </c>
      <c r="L15" s="301">
        <v>30000</v>
      </c>
      <c r="M15" s="302"/>
      <c r="N15" s="302">
        <v>0</v>
      </c>
      <c r="O15" s="302">
        <v>0</v>
      </c>
      <c r="P15" s="302">
        <v>10000</v>
      </c>
      <c r="Q15" s="302">
        <v>10000</v>
      </c>
      <c r="R15" s="303">
        <v>10000</v>
      </c>
      <c r="S15" s="304" t="s">
        <v>50</v>
      </c>
    </row>
    <row r="16" spans="2:19" ht="16.5" thickBot="1">
      <c r="B16" s="199"/>
      <c r="C16" s="39"/>
      <c r="D16" s="305"/>
      <c r="E16" s="191"/>
      <c r="F16" s="306"/>
      <c r="G16" s="194"/>
      <c r="H16" s="307"/>
      <c r="I16" s="308"/>
      <c r="J16" s="309"/>
      <c r="K16" s="310"/>
      <c r="L16" s="311"/>
      <c r="M16" s="312"/>
      <c r="N16" s="312"/>
      <c r="O16" s="312"/>
      <c r="P16" s="312"/>
      <c r="Q16" s="312"/>
      <c r="R16" s="313"/>
      <c r="S16" s="314"/>
    </row>
    <row r="17" spans="2:19" ht="63.75" thickBot="1">
      <c r="B17" s="199"/>
      <c r="C17" s="39"/>
      <c r="D17" s="305"/>
      <c r="E17" s="191"/>
      <c r="F17" s="315" t="s">
        <v>232</v>
      </c>
      <c r="G17" s="194"/>
      <c r="H17" s="316" t="s">
        <v>51</v>
      </c>
      <c r="I17" s="317" t="s">
        <v>52</v>
      </c>
      <c r="J17" s="53">
        <v>0.35</v>
      </c>
      <c r="K17" s="53">
        <v>1</v>
      </c>
      <c r="L17" s="54"/>
      <c r="M17" s="59">
        <v>2500</v>
      </c>
      <c r="N17" s="318">
        <v>0</v>
      </c>
      <c r="O17" s="318">
        <v>0</v>
      </c>
      <c r="P17" s="59">
        <v>2500</v>
      </c>
      <c r="Q17" s="59">
        <v>0</v>
      </c>
      <c r="R17" s="319">
        <v>0</v>
      </c>
      <c r="S17" s="314"/>
    </row>
    <row r="18" spans="2:19" ht="63.75" thickBot="1">
      <c r="B18" s="199"/>
      <c r="C18" s="39"/>
      <c r="D18" s="305"/>
      <c r="E18" s="191"/>
      <c r="F18" s="320" t="s">
        <v>233</v>
      </c>
      <c r="G18" s="194"/>
      <c r="H18" s="321" t="s">
        <v>53</v>
      </c>
      <c r="I18" s="44" t="s">
        <v>54</v>
      </c>
      <c r="J18" s="322">
        <v>0</v>
      </c>
      <c r="K18" s="323">
        <v>1</v>
      </c>
      <c r="L18" s="46"/>
      <c r="M18" s="324">
        <v>12800</v>
      </c>
      <c r="N18" s="324">
        <v>0</v>
      </c>
      <c r="O18" s="318">
        <v>0</v>
      </c>
      <c r="P18" s="324">
        <v>4266</v>
      </c>
      <c r="Q18" s="324">
        <v>4266</v>
      </c>
      <c r="R18" s="325">
        <v>4266</v>
      </c>
      <c r="S18" s="314"/>
    </row>
    <row r="19" spans="2:19" ht="78.75">
      <c r="B19" s="199"/>
      <c r="C19" s="39"/>
      <c r="D19" s="305"/>
      <c r="E19" s="191"/>
      <c r="F19" s="326" t="s">
        <v>234</v>
      </c>
      <c r="G19" s="193">
        <v>0.125</v>
      </c>
      <c r="H19" s="327" t="s">
        <v>55</v>
      </c>
      <c r="I19" s="40" t="s">
        <v>56</v>
      </c>
      <c r="J19" s="40">
        <v>0</v>
      </c>
      <c r="K19" s="41">
        <v>1</v>
      </c>
      <c r="L19" s="42"/>
      <c r="M19" s="58">
        <v>179518.65</v>
      </c>
      <c r="N19" s="328"/>
      <c r="O19" s="318">
        <v>0</v>
      </c>
      <c r="P19" s="58"/>
      <c r="Q19" s="58">
        <v>50000</v>
      </c>
      <c r="R19" s="329"/>
      <c r="S19" s="314"/>
    </row>
    <row r="20" spans="2:19" ht="79.5" thickBot="1">
      <c r="B20" s="199"/>
      <c r="C20" s="43"/>
      <c r="D20" s="305"/>
      <c r="E20" s="191"/>
      <c r="F20" s="320" t="s">
        <v>235</v>
      </c>
      <c r="G20" s="194"/>
      <c r="H20" s="330" t="s">
        <v>57</v>
      </c>
      <c r="I20" s="44" t="s">
        <v>58</v>
      </c>
      <c r="J20" s="45">
        <v>1</v>
      </c>
      <c r="K20" s="45">
        <v>1</v>
      </c>
      <c r="L20" s="46"/>
      <c r="M20" s="324">
        <v>2675</v>
      </c>
      <c r="N20" s="324">
        <v>4325</v>
      </c>
      <c r="O20" s="324">
        <v>0</v>
      </c>
      <c r="P20" s="324">
        <v>2500</v>
      </c>
      <c r="Q20" s="324">
        <v>2500</v>
      </c>
      <c r="R20" s="325">
        <v>0</v>
      </c>
      <c r="S20" s="314"/>
    </row>
    <row r="21" spans="2:19" ht="48" thickBot="1">
      <c r="B21" s="199"/>
      <c r="C21" s="43"/>
      <c r="D21" s="305"/>
      <c r="E21" s="191"/>
      <c r="F21" s="331" t="s">
        <v>236</v>
      </c>
      <c r="G21" s="195">
        <v>0.125</v>
      </c>
      <c r="H21" s="327" t="s">
        <v>59</v>
      </c>
      <c r="I21" s="40" t="s">
        <v>60</v>
      </c>
      <c r="J21" s="47">
        <v>0.8</v>
      </c>
      <c r="K21" s="47">
        <v>1</v>
      </c>
      <c r="L21" s="48"/>
      <c r="M21" s="328"/>
      <c r="N21" s="318">
        <v>5000</v>
      </c>
      <c r="O21" s="318">
        <v>0</v>
      </c>
      <c r="P21" s="318">
        <v>5000</v>
      </c>
      <c r="Q21" s="318">
        <v>0</v>
      </c>
      <c r="R21" s="332">
        <v>0</v>
      </c>
      <c r="S21" s="314"/>
    </row>
    <row r="22" spans="2:19" ht="79.5" thickBot="1">
      <c r="B22" s="199"/>
      <c r="C22" s="43"/>
      <c r="D22" s="305"/>
      <c r="E22" s="191"/>
      <c r="F22" s="333" t="s">
        <v>237</v>
      </c>
      <c r="G22" s="196"/>
      <c r="H22" s="330" t="s">
        <v>61</v>
      </c>
      <c r="I22" s="44" t="s">
        <v>62</v>
      </c>
      <c r="J22" s="45">
        <v>0</v>
      </c>
      <c r="K22" s="45">
        <v>1</v>
      </c>
      <c r="L22" s="46"/>
      <c r="M22" s="334"/>
      <c r="N22" s="324">
        <v>11440</v>
      </c>
      <c r="O22" s="318">
        <v>0</v>
      </c>
      <c r="P22" s="335">
        <v>3813</v>
      </c>
      <c r="Q22" s="335">
        <v>3813</v>
      </c>
      <c r="R22" s="325">
        <v>3813</v>
      </c>
      <c r="S22" s="314"/>
    </row>
    <row r="23" spans="2:19" ht="79.5" thickBot="1">
      <c r="B23" s="199"/>
      <c r="C23" s="43"/>
      <c r="D23" s="305"/>
      <c r="E23" s="191"/>
      <c r="F23" s="333" t="s">
        <v>238</v>
      </c>
      <c r="G23" s="196"/>
      <c r="H23" s="330" t="s">
        <v>63</v>
      </c>
      <c r="I23" s="44" t="s">
        <v>64</v>
      </c>
      <c r="J23" s="45">
        <v>0</v>
      </c>
      <c r="K23" s="45">
        <v>1</v>
      </c>
      <c r="L23" s="46"/>
      <c r="M23" s="328"/>
      <c r="N23" s="59">
        <v>16000</v>
      </c>
      <c r="O23" s="318">
        <v>0</v>
      </c>
      <c r="P23" s="335">
        <v>16000</v>
      </c>
      <c r="Q23" s="336"/>
      <c r="R23" s="325">
        <v>0</v>
      </c>
      <c r="S23" s="314"/>
    </row>
    <row r="24" spans="2:19" ht="63.75" thickBot="1">
      <c r="B24" s="199"/>
      <c r="C24" s="43"/>
      <c r="D24" s="305"/>
      <c r="E24" s="191"/>
      <c r="F24" s="49" t="s">
        <v>239</v>
      </c>
      <c r="G24" s="195">
        <v>0.125</v>
      </c>
      <c r="H24" s="327" t="s">
        <v>65</v>
      </c>
      <c r="I24" s="50" t="s">
        <v>66</v>
      </c>
      <c r="J24" s="47">
        <v>1</v>
      </c>
      <c r="K24" s="47">
        <v>1</v>
      </c>
      <c r="L24" s="48"/>
      <c r="M24" s="63">
        <v>21200</v>
      </c>
      <c r="N24" s="63"/>
      <c r="O24" s="318">
        <v>0</v>
      </c>
      <c r="P24" s="318">
        <v>7066</v>
      </c>
      <c r="Q24" s="318">
        <v>7066</v>
      </c>
      <c r="R24" s="318">
        <v>7066</v>
      </c>
      <c r="S24" s="314"/>
    </row>
    <row r="25" spans="2:19" ht="63">
      <c r="B25" s="199"/>
      <c r="C25" s="43"/>
      <c r="D25" s="305"/>
      <c r="E25" s="191"/>
      <c r="F25" s="51" t="s">
        <v>240</v>
      </c>
      <c r="G25" s="197"/>
      <c r="H25" s="316" t="s">
        <v>67</v>
      </c>
      <c r="I25" s="52"/>
      <c r="J25" s="53">
        <v>1</v>
      </c>
      <c r="K25" s="53">
        <v>1</v>
      </c>
      <c r="L25" s="54"/>
      <c r="M25" s="59"/>
      <c r="N25" s="59">
        <v>12800</v>
      </c>
      <c r="O25" s="318">
        <v>0</v>
      </c>
      <c r="P25" s="59">
        <v>4266</v>
      </c>
      <c r="Q25" s="59">
        <v>4266</v>
      </c>
      <c r="R25" s="319">
        <v>4266</v>
      </c>
      <c r="S25" s="314"/>
    </row>
    <row r="26" spans="2:19" ht="132" customHeight="1">
      <c r="B26" s="199"/>
      <c r="C26" s="43"/>
      <c r="D26" s="305"/>
      <c r="E26" s="191"/>
      <c r="F26" s="51" t="s">
        <v>241</v>
      </c>
      <c r="G26" s="337"/>
      <c r="H26" s="316" t="s">
        <v>68</v>
      </c>
      <c r="I26" s="57" t="s">
        <v>69</v>
      </c>
      <c r="J26" s="45">
        <v>0</v>
      </c>
      <c r="K26" s="45">
        <v>1</v>
      </c>
      <c r="L26" s="54"/>
      <c r="M26" s="59">
        <v>0</v>
      </c>
      <c r="N26" s="59">
        <v>0</v>
      </c>
      <c r="O26" s="59">
        <v>0</v>
      </c>
      <c r="P26" s="324">
        <v>0</v>
      </c>
      <c r="Q26" s="324">
        <v>0</v>
      </c>
      <c r="R26" s="325">
        <v>0</v>
      </c>
      <c r="S26" s="314"/>
    </row>
    <row r="27" spans="2:19" ht="63">
      <c r="B27" s="199"/>
      <c r="C27" s="43"/>
      <c r="D27" s="305"/>
      <c r="E27" s="191"/>
      <c r="F27" s="338" t="s">
        <v>242</v>
      </c>
      <c r="G27" s="337"/>
      <c r="H27" s="316" t="s">
        <v>70</v>
      </c>
      <c r="I27" s="57" t="s">
        <v>66</v>
      </c>
      <c r="J27" s="45">
        <v>0.66</v>
      </c>
      <c r="K27" s="45">
        <v>1</v>
      </c>
      <c r="L27" s="54"/>
      <c r="M27" s="59">
        <v>21200</v>
      </c>
      <c r="N27" s="59"/>
      <c r="O27" s="59">
        <v>0</v>
      </c>
      <c r="P27" s="59">
        <v>7066</v>
      </c>
      <c r="Q27" s="59">
        <v>7066</v>
      </c>
      <c r="R27" s="59">
        <v>7066</v>
      </c>
      <c r="S27" s="339"/>
    </row>
    <row r="28" spans="2:19" ht="31.5">
      <c r="B28" s="199"/>
      <c r="C28" s="43"/>
      <c r="D28" s="305"/>
      <c r="E28" s="191"/>
      <c r="F28" s="340"/>
      <c r="G28" s="337"/>
      <c r="H28" s="316" t="s">
        <v>71</v>
      </c>
      <c r="I28" s="57" t="s">
        <v>72</v>
      </c>
      <c r="J28" s="45">
        <v>0</v>
      </c>
      <c r="K28" s="45">
        <v>1</v>
      </c>
      <c r="L28" s="54"/>
      <c r="M28" s="59">
        <v>0</v>
      </c>
      <c r="N28" s="59"/>
      <c r="O28" s="59">
        <v>0</v>
      </c>
      <c r="P28" s="59">
        <v>0</v>
      </c>
      <c r="Q28" s="59">
        <v>0</v>
      </c>
      <c r="R28" s="319">
        <v>0</v>
      </c>
      <c r="S28" s="314"/>
    </row>
    <row r="29" spans="2:19" ht="48" thickBot="1">
      <c r="B29" s="199"/>
      <c r="C29" s="43"/>
      <c r="D29" s="305"/>
      <c r="E29" s="191"/>
      <c r="F29" s="341"/>
      <c r="G29" s="342"/>
      <c r="H29" s="343" t="s">
        <v>73</v>
      </c>
      <c r="I29" s="344" t="s">
        <v>74</v>
      </c>
      <c r="J29" s="345">
        <v>1</v>
      </c>
      <c r="K29" s="345">
        <v>1</v>
      </c>
      <c r="L29" s="67"/>
      <c r="M29" s="346">
        <v>0</v>
      </c>
      <c r="N29" s="346">
        <v>0</v>
      </c>
      <c r="O29" s="346">
        <v>0</v>
      </c>
      <c r="P29" s="346">
        <v>0</v>
      </c>
      <c r="Q29" s="346">
        <v>0</v>
      </c>
      <c r="R29" s="347">
        <v>0</v>
      </c>
      <c r="S29" s="314"/>
    </row>
    <row r="30" spans="2:19" ht="48" thickBot="1">
      <c r="B30" s="199"/>
      <c r="C30" s="43"/>
      <c r="D30" s="305"/>
      <c r="E30" s="191"/>
      <c r="F30" s="55" t="s">
        <v>243</v>
      </c>
      <c r="G30" s="56"/>
      <c r="H30" s="330" t="s">
        <v>75</v>
      </c>
      <c r="I30" s="57" t="s">
        <v>76</v>
      </c>
      <c r="J30" s="45">
        <v>1</v>
      </c>
      <c r="K30" s="45">
        <v>1</v>
      </c>
      <c r="L30" s="46"/>
      <c r="M30" s="324">
        <v>3000</v>
      </c>
      <c r="N30" s="324"/>
      <c r="O30" s="324">
        <v>3000</v>
      </c>
      <c r="P30" s="324"/>
      <c r="Q30" s="324">
        <v>0</v>
      </c>
      <c r="R30" s="325">
        <v>0</v>
      </c>
      <c r="S30" s="314"/>
    </row>
    <row r="31" spans="2:19" ht="111" thickBot="1">
      <c r="B31" s="199"/>
      <c r="C31" s="43"/>
      <c r="D31" s="305"/>
      <c r="E31" s="191"/>
      <c r="F31" s="348" t="s">
        <v>244</v>
      </c>
      <c r="G31" s="106">
        <v>0.125</v>
      </c>
      <c r="H31" s="327" t="s">
        <v>77</v>
      </c>
      <c r="I31" s="349" t="s">
        <v>78</v>
      </c>
      <c r="J31" s="61">
        <v>0</v>
      </c>
      <c r="K31" s="61">
        <v>0.01</v>
      </c>
      <c r="L31" s="42"/>
      <c r="M31" s="58">
        <v>50802</v>
      </c>
      <c r="N31" s="58">
        <v>36158</v>
      </c>
      <c r="O31" s="318">
        <v>0</v>
      </c>
      <c r="P31" s="58">
        <v>32320</v>
      </c>
      <c r="Q31" s="58">
        <v>32320</v>
      </c>
      <c r="R31" s="329">
        <v>32320</v>
      </c>
      <c r="S31" s="314"/>
    </row>
    <row r="32" spans="2:19" ht="111" thickBot="1">
      <c r="B32" s="199"/>
      <c r="C32" s="43"/>
      <c r="D32" s="305"/>
      <c r="E32" s="191"/>
      <c r="F32" s="348" t="s">
        <v>244</v>
      </c>
      <c r="G32" s="106"/>
      <c r="H32" s="316" t="s">
        <v>79</v>
      </c>
      <c r="I32" s="52" t="s">
        <v>80</v>
      </c>
      <c r="J32" s="53">
        <v>1</v>
      </c>
      <c r="K32" s="53">
        <v>1</v>
      </c>
      <c r="L32" s="54"/>
      <c r="M32" s="59"/>
      <c r="N32" s="59"/>
      <c r="O32" s="59"/>
      <c r="P32" s="59"/>
      <c r="Q32" s="59"/>
      <c r="R32" s="59"/>
      <c r="S32" s="339"/>
    </row>
    <row r="33" spans="2:19" ht="111" thickBot="1">
      <c r="B33" s="199"/>
      <c r="C33" s="43"/>
      <c r="D33" s="305"/>
      <c r="E33" s="191"/>
      <c r="F33" s="348" t="s">
        <v>244</v>
      </c>
      <c r="G33" s="106"/>
      <c r="H33" s="316" t="s">
        <v>81</v>
      </c>
      <c r="I33" s="60" t="s">
        <v>82</v>
      </c>
      <c r="J33" s="53">
        <v>0.8</v>
      </c>
      <c r="K33" s="53">
        <v>1</v>
      </c>
      <c r="L33" s="54"/>
      <c r="M33" s="59"/>
      <c r="N33" s="59">
        <v>50000</v>
      </c>
      <c r="O33" s="59">
        <v>50000</v>
      </c>
      <c r="P33" s="59"/>
      <c r="Q33" s="59"/>
      <c r="R33" s="59"/>
      <c r="S33" s="339"/>
    </row>
    <row r="34" spans="2:19" ht="158.25" customHeight="1">
      <c r="B34" s="199"/>
      <c r="C34" s="43"/>
      <c r="D34" s="305"/>
      <c r="E34" s="191"/>
      <c r="F34" s="348" t="s">
        <v>244</v>
      </c>
      <c r="G34" s="106">
        <v>0.125</v>
      </c>
      <c r="H34" s="327" t="s">
        <v>83</v>
      </c>
      <c r="I34" s="327" t="s">
        <v>84</v>
      </c>
      <c r="J34" s="61">
        <v>1</v>
      </c>
      <c r="K34" s="61">
        <v>1</v>
      </c>
      <c r="L34" s="62"/>
      <c r="M34" s="63"/>
      <c r="N34" s="63"/>
      <c r="O34" s="63"/>
      <c r="P34" s="63"/>
      <c r="Q34" s="63"/>
      <c r="R34" s="350"/>
      <c r="S34" s="314"/>
    </row>
    <row r="35" spans="2:19" ht="48" thickBot="1">
      <c r="B35" s="200"/>
      <c r="C35" s="64"/>
      <c r="D35" s="351"/>
      <c r="E35" s="202"/>
      <c r="F35" s="352" t="s">
        <v>245</v>
      </c>
      <c r="G35" s="65">
        <v>0.125</v>
      </c>
      <c r="H35" s="343" t="s">
        <v>85</v>
      </c>
      <c r="I35" s="353" t="s">
        <v>86</v>
      </c>
      <c r="J35" s="66">
        <v>0</v>
      </c>
      <c r="K35" s="66">
        <v>1</v>
      </c>
      <c r="L35" s="67"/>
      <c r="M35" s="324">
        <v>5000</v>
      </c>
      <c r="N35" s="346"/>
      <c r="O35" s="346">
        <v>0</v>
      </c>
      <c r="P35" s="346">
        <v>5000</v>
      </c>
      <c r="Q35" s="346">
        <v>0</v>
      </c>
      <c r="R35" s="347">
        <v>0</v>
      </c>
      <c r="S35" s="354"/>
    </row>
    <row r="36" spans="2:19" ht="15.75">
      <c r="B36" s="284" t="s">
        <v>0</v>
      </c>
      <c r="C36" s="285" t="s">
        <v>1</v>
      </c>
      <c r="D36" s="286" t="s">
        <v>2</v>
      </c>
      <c r="E36" s="285" t="s">
        <v>3</v>
      </c>
      <c r="F36" s="285" t="s">
        <v>4</v>
      </c>
      <c r="G36" s="287" t="s">
        <v>3</v>
      </c>
      <c r="H36" s="285" t="s">
        <v>5</v>
      </c>
      <c r="I36" s="285" t="s">
        <v>6</v>
      </c>
      <c r="J36" s="285"/>
      <c r="K36" s="285"/>
      <c r="L36" s="285" t="s">
        <v>16</v>
      </c>
      <c r="M36" s="285"/>
      <c r="N36" s="285"/>
      <c r="O36" s="285" t="s">
        <v>7</v>
      </c>
      <c r="P36" s="285"/>
      <c r="Q36" s="285"/>
      <c r="R36" s="285"/>
      <c r="S36" s="288" t="s">
        <v>20</v>
      </c>
    </row>
    <row r="37" spans="2:19" ht="47.25">
      <c r="B37" s="355"/>
      <c r="C37" s="187"/>
      <c r="D37" s="356"/>
      <c r="E37" s="187"/>
      <c r="F37" s="187"/>
      <c r="G37" s="292"/>
      <c r="H37" s="187"/>
      <c r="I37" s="105" t="s">
        <v>8</v>
      </c>
      <c r="J37" s="293" t="s">
        <v>18</v>
      </c>
      <c r="K37" s="293" t="s">
        <v>19</v>
      </c>
      <c r="L37" s="294" t="s">
        <v>9</v>
      </c>
      <c r="M37" s="105" t="s">
        <v>10</v>
      </c>
      <c r="N37" s="105" t="s">
        <v>14</v>
      </c>
      <c r="O37" s="105" t="s">
        <v>11</v>
      </c>
      <c r="P37" s="105" t="s">
        <v>12</v>
      </c>
      <c r="Q37" s="105" t="s">
        <v>15</v>
      </c>
      <c r="R37" s="105" t="s">
        <v>13</v>
      </c>
      <c r="S37" s="295"/>
    </row>
    <row r="38" spans="2:19" ht="15.75">
      <c r="B38" s="187" t="s">
        <v>22</v>
      </c>
      <c r="C38" s="68"/>
      <c r="D38" s="357" t="s">
        <v>141</v>
      </c>
      <c r="E38" s="190"/>
      <c r="F38" s="358" t="s">
        <v>246</v>
      </c>
      <c r="G38" s="197">
        <v>0.5</v>
      </c>
      <c r="H38" s="359" t="s">
        <v>142</v>
      </c>
      <c r="I38" s="357" t="s">
        <v>143</v>
      </c>
      <c r="J38" s="360">
        <v>0.75</v>
      </c>
      <c r="K38" s="361">
        <v>0.2</v>
      </c>
      <c r="L38" s="362"/>
      <c r="M38" s="363">
        <v>27500</v>
      </c>
      <c r="N38" s="363"/>
      <c r="O38" s="363">
        <v>27500</v>
      </c>
      <c r="P38" s="363"/>
      <c r="Q38" s="363"/>
      <c r="R38" s="364"/>
      <c r="S38" s="365" t="s">
        <v>50</v>
      </c>
    </row>
    <row r="39" spans="2:19" ht="16.5" thickBot="1">
      <c r="B39" s="188"/>
      <c r="C39" s="39"/>
      <c r="D39" s="305"/>
      <c r="E39" s="191"/>
      <c r="F39" s="358"/>
      <c r="G39" s="197"/>
      <c r="H39" s="359"/>
      <c r="I39" s="308"/>
      <c r="J39" s="309"/>
      <c r="K39" s="310"/>
      <c r="L39" s="311"/>
      <c r="M39" s="312"/>
      <c r="N39" s="312"/>
      <c r="O39" s="312"/>
      <c r="P39" s="312"/>
      <c r="Q39" s="312"/>
      <c r="R39" s="313"/>
      <c r="S39" s="366"/>
    </row>
    <row r="40" spans="2:19" ht="48" thickBot="1">
      <c r="B40" s="188"/>
      <c r="C40" s="39"/>
      <c r="D40" s="305"/>
      <c r="E40" s="191"/>
      <c r="F40" s="367"/>
      <c r="G40" s="197"/>
      <c r="H40" s="316" t="s">
        <v>144</v>
      </c>
      <c r="I40" s="317" t="s">
        <v>145</v>
      </c>
      <c r="J40" s="53">
        <v>0.01</v>
      </c>
      <c r="K40" s="53">
        <v>0.01</v>
      </c>
      <c r="L40" s="54"/>
      <c r="M40" s="59">
        <v>12000</v>
      </c>
      <c r="N40" s="318"/>
      <c r="O40" s="318">
        <v>4000</v>
      </c>
      <c r="P40" s="59">
        <v>4000</v>
      </c>
      <c r="Q40" s="59">
        <v>4000</v>
      </c>
      <c r="R40" s="319"/>
      <c r="S40" s="366"/>
    </row>
    <row r="41" spans="2:19" ht="79.5" thickBot="1">
      <c r="B41" s="188"/>
      <c r="C41" s="39"/>
      <c r="D41" s="305"/>
      <c r="E41" s="191"/>
      <c r="F41" s="368" t="s">
        <v>146</v>
      </c>
      <c r="G41" s="69">
        <v>0.25</v>
      </c>
      <c r="H41" s="369" t="s">
        <v>147</v>
      </c>
      <c r="I41" s="370" t="s">
        <v>148</v>
      </c>
      <c r="J41" s="371">
        <v>0</v>
      </c>
      <c r="K41" s="372">
        <v>0.01</v>
      </c>
      <c r="L41" s="373"/>
      <c r="M41" s="374">
        <v>25000</v>
      </c>
      <c r="N41" s="324"/>
      <c r="O41" s="318"/>
      <c r="P41" s="374">
        <v>25000</v>
      </c>
      <c r="Q41" s="374"/>
      <c r="R41" s="375"/>
      <c r="S41" s="366"/>
    </row>
    <row r="42" spans="2:19" ht="63.75" thickBot="1">
      <c r="B42" s="189"/>
      <c r="C42" s="39"/>
      <c r="D42" s="308"/>
      <c r="E42" s="192"/>
      <c r="F42" s="376" t="s">
        <v>149</v>
      </c>
      <c r="G42" s="69">
        <v>0.25</v>
      </c>
      <c r="H42" s="369" t="s">
        <v>150</v>
      </c>
      <c r="I42" s="40" t="s">
        <v>64</v>
      </c>
      <c r="J42" s="40">
        <v>0</v>
      </c>
      <c r="K42" s="41">
        <v>1</v>
      </c>
      <c r="L42" s="48"/>
      <c r="M42" s="318">
        <v>15000</v>
      </c>
      <c r="N42" s="328"/>
      <c r="O42" s="318">
        <v>0</v>
      </c>
      <c r="P42" s="318">
        <v>15000</v>
      </c>
      <c r="Q42" s="318"/>
      <c r="R42" s="332"/>
      <c r="S42" s="377"/>
    </row>
    <row r="43" spans="2:19" ht="15.75">
      <c r="B43" s="284" t="s">
        <v>0</v>
      </c>
      <c r="C43" s="285" t="s">
        <v>1</v>
      </c>
      <c r="D43" s="286" t="s">
        <v>2</v>
      </c>
      <c r="E43" s="285" t="s">
        <v>3</v>
      </c>
      <c r="F43" s="264" t="s">
        <v>4</v>
      </c>
      <c r="G43" s="378" t="s">
        <v>3</v>
      </c>
      <c r="H43" s="264" t="s">
        <v>5</v>
      </c>
      <c r="I43" s="264" t="s">
        <v>6</v>
      </c>
      <c r="J43" s="264"/>
      <c r="K43" s="264"/>
      <c r="L43" s="379" t="s">
        <v>16</v>
      </c>
      <c r="M43" s="379"/>
      <c r="N43" s="379"/>
      <c r="O43" s="379" t="s">
        <v>7</v>
      </c>
      <c r="P43" s="379"/>
      <c r="Q43" s="379"/>
      <c r="R43" s="379"/>
      <c r="S43" s="267" t="s">
        <v>20</v>
      </c>
    </row>
    <row r="44" spans="2:19" ht="48" thickBot="1">
      <c r="B44" s="355"/>
      <c r="C44" s="187"/>
      <c r="D44" s="356"/>
      <c r="E44" s="187"/>
      <c r="F44" s="269"/>
      <c r="G44" s="380"/>
      <c r="H44" s="269"/>
      <c r="I44" s="381" t="s">
        <v>8</v>
      </c>
      <c r="J44" s="272" t="s">
        <v>18</v>
      </c>
      <c r="K44" s="272" t="s">
        <v>19</v>
      </c>
      <c r="L44" s="382" t="s">
        <v>9</v>
      </c>
      <c r="M44" s="382" t="s">
        <v>10</v>
      </c>
      <c r="N44" s="382" t="s">
        <v>14</v>
      </c>
      <c r="O44" s="382" t="s">
        <v>11</v>
      </c>
      <c r="P44" s="382" t="s">
        <v>12</v>
      </c>
      <c r="Q44" s="382" t="s">
        <v>15</v>
      </c>
      <c r="R44" s="382" t="s">
        <v>13</v>
      </c>
      <c r="S44" s="275"/>
    </row>
    <row r="45" spans="2:19" ht="18.75" customHeight="1">
      <c r="B45" s="187" t="s">
        <v>187</v>
      </c>
      <c r="C45" s="187"/>
      <c r="D45" s="357"/>
      <c r="E45" s="215"/>
      <c r="F45" s="383"/>
      <c r="G45" s="384"/>
      <c r="H45" s="383"/>
      <c r="I45" s="385"/>
      <c r="J45" s="386"/>
      <c r="K45" s="386"/>
      <c r="L45" s="387"/>
      <c r="M45" s="387"/>
      <c r="N45" s="387"/>
      <c r="O45" s="387"/>
      <c r="P45" s="387"/>
      <c r="Q45" s="387"/>
      <c r="R45" s="387"/>
      <c r="S45" s="388"/>
    </row>
    <row r="46" spans="2:19" ht="78.75">
      <c r="B46" s="188"/>
      <c r="C46" s="188"/>
      <c r="D46" s="305"/>
      <c r="E46" s="216"/>
      <c r="F46" s="389" t="s">
        <v>247</v>
      </c>
      <c r="G46" s="77"/>
      <c r="H46" s="74" t="s">
        <v>151</v>
      </c>
      <c r="I46" s="91" t="s">
        <v>152</v>
      </c>
      <c r="J46" s="72">
        <v>0</v>
      </c>
      <c r="K46" s="390">
        <v>0.3</v>
      </c>
      <c r="L46" s="70"/>
      <c r="M46" s="70"/>
      <c r="N46" s="70"/>
      <c r="O46" s="79"/>
      <c r="P46" s="79"/>
      <c r="Q46" s="79"/>
      <c r="R46" s="70"/>
      <c r="S46" s="76" t="s">
        <v>153</v>
      </c>
    </row>
    <row r="47" spans="2:19" ht="45">
      <c r="B47" s="188"/>
      <c r="C47" s="188"/>
      <c r="D47" s="305"/>
      <c r="E47" s="216"/>
      <c r="F47" s="391" t="s">
        <v>248</v>
      </c>
      <c r="G47" s="186"/>
      <c r="H47" s="91" t="s">
        <v>154</v>
      </c>
      <c r="I47" s="74" t="s">
        <v>155</v>
      </c>
      <c r="J47" s="72">
        <v>0</v>
      </c>
      <c r="K47" s="83">
        <v>1</v>
      </c>
      <c r="L47" s="71">
        <v>4906</v>
      </c>
      <c r="M47" s="71"/>
      <c r="N47" s="392"/>
      <c r="O47" s="86"/>
      <c r="P47" s="86"/>
      <c r="Q47" s="79"/>
      <c r="R47" s="70"/>
      <c r="S47" s="76" t="s">
        <v>153</v>
      </c>
    </row>
    <row r="48" spans="2:19" ht="45">
      <c r="B48" s="188"/>
      <c r="C48" s="188"/>
      <c r="D48" s="305"/>
      <c r="E48" s="216"/>
      <c r="F48" s="391"/>
      <c r="G48" s="186"/>
      <c r="H48" s="74" t="s">
        <v>156</v>
      </c>
      <c r="I48" s="74" t="s">
        <v>157</v>
      </c>
      <c r="J48" s="83">
        <v>1</v>
      </c>
      <c r="K48" s="83">
        <v>3</v>
      </c>
      <c r="L48" s="393">
        <v>10000</v>
      </c>
      <c r="M48" s="71"/>
      <c r="N48" s="80"/>
      <c r="O48" s="394"/>
      <c r="P48" s="395"/>
      <c r="Q48" s="394">
        <v>10000</v>
      </c>
      <c r="R48" s="70"/>
      <c r="S48" s="76"/>
    </row>
    <row r="49" spans="2:19" ht="78.75">
      <c r="B49" s="188"/>
      <c r="C49" s="188"/>
      <c r="D49" s="305"/>
      <c r="E49" s="216"/>
      <c r="F49" s="396" t="s">
        <v>249</v>
      </c>
      <c r="G49" s="103"/>
      <c r="H49" s="74" t="s">
        <v>158</v>
      </c>
      <c r="I49" s="74" t="s">
        <v>159</v>
      </c>
      <c r="J49" s="75">
        <v>0.52</v>
      </c>
      <c r="K49" s="390">
        <v>0.57</v>
      </c>
      <c r="L49" s="71">
        <v>4099</v>
      </c>
      <c r="M49" s="86"/>
      <c r="N49" s="86"/>
      <c r="O49" s="86"/>
      <c r="P49" s="392"/>
      <c r="Q49" s="86">
        <v>4099</v>
      </c>
      <c r="R49" s="86"/>
      <c r="S49" s="72" t="s">
        <v>160</v>
      </c>
    </row>
    <row r="50" spans="2:19" ht="94.5">
      <c r="B50" s="188"/>
      <c r="C50" s="188"/>
      <c r="D50" s="305"/>
      <c r="E50" s="216"/>
      <c r="F50" s="396" t="s">
        <v>250</v>
      </c>
      <c r="G50" s="103"/>
      <c r="H50" s="74" t="s">
        <v>158</v>
      </c>
      <c r="I50" s="74" t="s">
        <v>159</v>
      </c>
      <c r="J50" s="75">
        <v>0.52</v>
      </c>
      <c r="K50" s="390">
        <v>0.57</v>
      </c>
      <c r="L50" s="86">
        <v>17160</v>
      </c>
      <c r="M50" s="86"/>
      <c r="N50" s="86"/>
      <c r="O50" s="86"/>
      <c r="P50" s="392"/>
      <c r="Q50" s="86">
        <v>17160</v>
      </c>
      <c r="R50" s="86"/>
      <c r="S50" s="72"/>
    </row>
    <row r="51" spans="2:19" ht="94.5">
      <c r="B51" s="188"/>
      <c r="C51" s="188"/>
      <c r="D51" s="305"/>
      <c r="E51" s="216"/>
      <c r="F51" s="396" t="s">
        <v>251</v>
      </c>
      <c r="G51" s="103"/>
      <c r="H51" s="74" t="s">
        <v>158</v>
      </c>
      <c r="I51" s="74" t="s">
        <v>159</v>
      </c>
      <c r="J51" s="75">
        <v>0.52</v>
      </c>
      <c r="K51" s="390">
        <v>0.57</v>
      </c>
      <c r="L51" s="86">
        <v>2901</v>
      </c>
      <c r="M51" s="86"/>
      <c r="N51" s="86"/>
      <c r="O51" s="86"/>
      <c r="P51" s="392"/>
      <c r="Q51" s="86"/>
      <c r="R51" s="86">
        <v>2901</v>
      </c>
      <c r="S51" s="72"/>
    </row>
    <row r="52" spans="2:19" ht="45">
      <c r="B52" s="188"/>
      <c r="C52" s="188"/>
      <c r="D52" s="305"/>
      <c r="E52" s="216"/>
      <c r="F52" s="397" t="s">
        <v>161</v>
      </c>
      <c r="G52" s="77"/>
      <c r="H52" s="74" t="s">
        <v>162</v>
      </c>
      <c r="I52" s="74" t="s">
        <v>163</v>
      </c>
      <c r="J52" s="72">
        <v>0</v>
      </c>
      <c r="K52" s="83">
        <v>1</v>
      </c>
      <c r="L52" s="71"/>
      <c r="M52" s="70"/>
      <c r="N52" s="86"/>
      <c r="O52" s="86"/>
      <c r="P52" s="70"/>
      <c r="Q52" s="86"/>
      <c r="R52" s="86"/>
      <c r="S52" s="72" t="s">
        <v>160</v>
      </c>
    </row>
    <row r="53" spans="2:19" ht="30">
      <c r="B53" s="188"/>
      <c r="C53" s="188"/>
      <c r="D53" s="305"/>
      <c r="E53" s="216"/>
      <c r="F53" s="391" t="s">
        <v>252</v>
      </c>
      <c r="G53" s="186"/>
      <c r="H53" s="74" t="s">
        <v>164</v>
      </c>
      <c r="I53" s="74" t="s">
        <v>165</v>
      </c>
      <c r="J53" s="72">
        <v>180</v>
      </c>
      <c r="K53" s="83">
        <v>200</v>
      </c>
      <c r="L53" s="398"/>
      <c r="M53" s="399">
        <v>18000</v>
      </c>
      <c r="N53" s="399"/>
      <c r="O53" s="399"/>
      <c r="P53" s="399">
        <v>3600</v>
      </c>
      <c r="Q53" s="399">
        <v>7200</v>
      </c>
      <c r="R53" s="399">
        <f>SUM(M53-P53-Q53)</f>
        <v>7200</v>
      </c>
      <c r="S53" s="72" t="s">
        <v>160</v>
      </c>
    </row>
    <row r="54" spans="2:19" ht="60">
      <c r="B54" s="188"/>
      <c r="C54" s="188"/>
      <c r="D54" s="305"/>
      <c r="E54" s="216"/>
      <c r="F54" s="391"/>
      <c r="G54" s="186"/>
      <c r="H54" s="74" t="s">
        <v>166</v>
      </c>
      <c r="I54" s="74" t="s">
        <v>167</v>
      </c>
      <c r="J54" s="72">
        <v>0</v>
      </c>
      <c r="K54" s="83">
        <v>1</v>
      </c>
      <c r="L54" s="400"/>
      <c r="M54" s="399"/>
      <c r="N54" s="399"/>
      <c r="O54" s="399"/>
      <c r="P54" s="399"/>
      <c r="Q54" s="399"/>
      <c r="R54" s="399"/>
      <c r="S54" s="72" t="s">
        <v>160</v>
      </c>
    </row>
    <row r="55" spans="2:19" ht="30">
      <c r="B55" s="188"/>
      <c r="C55" s="188"/>
      <c r="D55" s="305"/>
      <c r="E55" s="216"/>
      <c r="F55" s="391" t="s">
        <v>253</v>
      </c>
      <c r="G55" s="186"/>
      <c r="H55" s="74" t="s">
        <v>164</v>
      </c>
      <c r="I55" s="74" t="s">
        <v>165</v>
      </c>
      <c r="J55" s="72">
        <v>180</v>
      </c>
      <c r="K55" s="83">
        <v>200</v>
      </c>
      <c r="L55" s="399">
        <v>20650</v>
      </c>
      <c r="M55" s="399"/>
      <c r="N55" s="399"/>
      <c r="O55" s="399"/>
      <c r="P55" s="399"/>
      <c r="Q55" s="399">
        <f>SUM(M55)</f>
        <v>0</v>
      </c>
      <c r="R55" s="399">
        <v>20650</v>
      </c>
      <c r="S55" s="72" t="s">
        <v>160</v>
      </c>
    </row>
    <row r="56" spans="2:19" ht="60">
      <c r="B56" s="188"/>
      <c r="C56" s="188"/>
      <c r="D56" s="305"/>
      <c r="E56" s="216"/>
      <c r="F56" s="391"/>
      <c r="G56" s="186"/>
      <c r="H56" s="74" t="s">
        <v>166</v>
      </c>
      <c r="I56" s="74" t="s">
        <v>167</v>
      </c>
      <c r="J56" s="72">
        <v>0</v>
      </c>
      <c r="K56" s="83">
        <v>1</v>
      </c>
      <c r="L56" s="399"/>
      <c r="M56" s="399"/>
      <c r="N56" s="399"/>
      <c r="O56" s="399"/>
      <c r="P56" s="399"/>
      <c r="Q56" s="399"/>
      <c r="R56" s="399"/>
      <c r="S56" s="72" t="s">
        <v>160</v>
      </c>
    </row>
    <row r="57" spans="2:19" ht="30">
      <c r="B57" s="188"/>
      <c r="C57" s="188"/>
      <c r="D57" s="305"/>
      <c r="E57" s="216"/>
      <c r="F57" s="391" t="s">
        <v>252</v>
      </c>
      <c r="G57" s="186"/>
      <c r="H57" s="74" t="s">
        <v>164</v>
      </c>
      <c r="I57" s="74" t="s">
        <v>165</v>
      </c>
      <c r="J57" s="72">
        <v>180</v>
      </c>
      <c r="K57" s="83">
        <v>200</v>
      </c>
      <c r="L57" s="253">
        <v>2000</v>
      </c>
      <c r="M57" s="399">
        <v>6600</v>
      </c>
      <c r="N57" s="399"/>
      <c r="O57" s="399"/>
      <c r="P57" s="399"/>
      <c r="Q57" s="399">
        <v>3600</v>
      </c>
      <c r="R57" s="399">
        <v>5000</v>
      </c>
      <c r="S57" s="72" t="s">
        <v>160</v>
      </c>
    </row>
    <row r="58" spans="2:19" ht="60">
      <c r="B58" s="188"/>
      <c r="C58" s="188"/>
      <c r="D58" s="305"/>
      <c r="E58" s="216"/>
      <c r="F58" s="391"/>
      <c r="G58" s="186"/>
      <c r="H58" s="74" t="s">
        <v>166</v>
      </c>
      <c r="I58" s="74" t="s">
        <v>167</v>
      </c>
      <c r="J58" s="72">
        <v>0</v>
      </c>
      <c r="K58" s="83">
        <v>1</v>
      </c>
      <c r="L58" s="253"/>
      <c r="M58" s="399"/>
      <c r="N58" s="399"/>
      <c r="O58" s="399"/>
      <c r="P58" s="399"/>
      <c r="Q58" s="399"/>
      <c r="R58" s="399"/>
      <c r="S58" s="72" t="s">
        <v>160</v>
      </c>
    </row>
    <row r="59" spans="2:19" ht="60">
      <c r="B59" s="188"/>
      <c r="C59" s="188"/>
      <c r="D59" s="305"/>
      <c r="E59" s="216"/>
      <c r="F59" s="401" t="s">
        <v>254</v>
      </c>
      <c r="G59" s="77"/>
      <c r="H59" s="74" t="s">
        <v>168</v>
      </c>
      <c r="I59" s="74" t="s">
        <v>169</v>
      </c>
      <c r="J59" s="72">
        <v>0</v>
      </c>
      <c r="K59" s="83">
        <v>2</v>
      </c>
      <c r="L59" s="71">
        <v>101100</v>
      </c>
      <c r="M59" s="86">
        <v>83532</v>
      </c>
      <c r="N59" s="86"/>
      <c r="O59" s="86"/>
      <c r="P59" s="86"/>
      <c r="Q59" s="86"/>
      <c r="R59" s="86">
        <f>SUM(L59:M59)</f>
        <v>184632</v>
      </c>
      <c r="S59" s="72" t="s">
        <v>160</v>
      </c>
    </row>
    <row r="60" spans="2:19" ht="78.75">
      <c r="B60" s="188"/>
      <c r="C60" s="188"/>
      <c r="D60" s="305"/>
      <c r="E60" s="216"/>
      <c r="F60" s="402" t="s">
        <v>255</v>
      </c>
      <c r="G60" s="88"/>
      <c r="H60" s="91" t="s">
        <v>170</v>
      </c>
      <c r="I60" s="74" t="s">
        <v>171</v>
      </c>
      <c r="J60" s="75">
        <v>0.29</v>
      </c>
      <c r="K60" s="390">
        <v>0.28</v>
      </c>
      <c r="L60" s="403">
        <v>2500</v>
      </c>
      <c r="M60" s="404">
        <v>14400</v>
      </c>
      <c r="N60" s="404"/>
      <c r="O60" s="404"/>
      <c r="P60" s="404">
        <v>2400</v>
      </c>
      <c r="Q60" s="404">
        <v>7200</v>
      </c>
      <c r="R60" s="404">
        <f>SUM(M60-P60-Q60+L60)</f>
        <v>7300</v>
      </c>
      <c r="S60" s="148" t="s">
        <v>172</v>
      </c>
    </row>
    <row r="61" spans="2:19" ht="78.75">
      <c r="B61" s="188"/>
      <c r="C61" s="188"/>
      <c r="D61" s="305"/>
      <c r="E61" s="216"/>
      <c r="F61" s="401" t="s">
        <v>256</v>
      </c>
      <c r="G61" s="77"/>
      <c r="H61" s="91" t="s">
        <v>170</v>
      </c>
      <c r="I61" s="74" t="s">
        <v>171</v>
      </c>
      <c r="J61" s="75">
        <v>0.29</v>
      </c>
      <c r="K61" s="390">
        <v>0.28</v>
      </c>
      <c r="L61" s="405"/>
      <c r="M61" s="406"/>
      <c r="N61" s="406">
        <v>8400</v>
      </c>
      <c r="O61" s="406"/>
      <c r="P61" s="406">
        <v>2800</v>
      </c>
      <c r="Q61" s="406">
        <v>5600</v>
      </c>
      <c r="R61" s="405">
        <f>SUM(M61+N61-P61-Q61)</f>
        <v>0</v>
      </c>
      <c r="S61" s="72" t="s">
        <v>172</v>
      </c>
    </row>
    <row r="62" spans="2:19" ht="63">
      <c r="B62" s="188"/>
      <c r="C62" s="188"/>
      <c r="D62" s="305"/>
      <c r="E62" s="216"/>
      <c r="F62" s="401" t="s">
        <v>257</v>
      </c>
      <c r="G62" s="77"/>
      <c r="H62" s="91" t="s">
        <v>170</v>
      </c>
      <c r="I62" s="74" t="s">
        <v>171</v>
      </c>
      <c r="J62" s="75">
        <v>0.29</v>
      </c>
      <c r="K62" s="390">
        <v>0.28</v>
      </c>
      <c r="L62" s="406">
        <v>2928</v>
      </c>
      <c r="M62" s="80">
        <v>2152</v>
      </c>
      <c r="N62" s="406"/>
      <c r="O62" s="406"/>
      <c r="P62" s="406">
        <v>1693</v>
      </c>
      <c r="Q62" s="406">
        <v>1693</v>
      </c>
      <c r="R62" s="405">
        <v>1694</v>
      </c>
      <c r="S62" s="72" t="s">
        <v>172</v>
      </c>
    </row>
    <row r="63" spans="2:19" ht="47.25">
      <c r="B63" s="188"/>
      <c r="C63" s="188"/>
      <c r="D63" s="305"/>
      <c r="E63" s="216"/>
      <c r="F63" s="401" t="s">
        <v>258</v>
      </c>
      <c r="G63" s="77"/>
      <c r="H63" s="74" t="s">
        <v>173</v>
      </c>
      <c r="I63" s="91" t="s">
        <v>174</v>
      </c>
      <c r="J63" s="72">
        <v>2</v>
      </c>
      <c r="K63" s="83">
        <v>2</v>
      </c>
      <c r="L63" s="405">
        <v>24055</v>
      </c>
      <c r="M63" s="406"/>
      <c r="N63" s="406">
        <v>81558</v>
      </c>
      <c r="O63" s="406"/>
      <c r="P63" s="406"/>
      <c r="Q63" s="406">
        <v>24055</v>
      </c>
      <c r="R63" s="406">
        <v>81558</v>
      </c>
      <c r="S63" s="72" t="s">
        <v>172</v>
      </c>
    </row>
    <row r="64" spans="2:19" ht="63">
      <c r="B64" s="188"/>
      <c r="C64" s="188"/>
      <c r="D64" s="305"/>
      <c r="E64" s="216"/>
      <c r="F64" s="401" t="s">
        <v>259</v>
      </c>
      <c r="G64" s="77"/>
      <c r="H64" s="74" t="s">
        <v>173</v>
      </c>
      <c r="I64" s="91" t="s">
        <v>174</v>
      </c>
      <c r="J64" s="72">
        <v>2</v>
      </c>
      <c r="K64" s="83">
        <v>2</v>
      </c>
      <c r="L64" s="405">
        <v>9800</v>
      </c>
      <c r="M64" s="406">
        <v>8400</v>
      </c>
      <c r="N64" s="406"/>
      <c r="O64" s="406"/>
      <c r="P64" s="406">
        <v>2800</v>
      </c>
      <c r="Q64" s="406">
        <v>5600</v>
      </c>
      <c r="R64" s="406">
        <v>9800</v>
      </c>
      <c r="S64" s="72" t="s">
        <v>172</v>
      </c>
    </row>
    <row r="65" spans="2:19" ht="63">
      <c r="B65" s="188"/>
      <c r="C65" s="188"/>
      <c r="D65" s="305"/>
      <c r="E65" s="216"/>
      <c r="F65" s="397" t="s">
        <v>260</v>
      </c>
      <c r="G65" s="93"/>
      <c r="H65" s="74" t="s">
        <v>175</v>
      </c>
      <c r="I65" s="74" t="s">
        <v>176</v>
      </c>
      <c r="J65" s="75">
        <v>0.9</v>
      </c>
      <c r="K65" s="390">
        <v>0.93</v>
      </c>
      <c r="L65" s="70"/>
      <c r="M65" s="86">
        <v>7000</v>
      </c>
      <c r="N65" s="86"/>
      <c r="O65" s="86"/>
      <c r="P65" s="86"/>
      <c r="Q65" s="86">
        <v>7000</v>
      </c>
      <c r="R65" s="86"/>
      <c r="S65" s="72" t="s">
        <v>172</v>
      </c>
    </row>
    <row r="66" spans="2:19" ht="63">
      <c r="B66" s="188"/>
      <c r="C66" s="188"/>
      <c r="D66" s="305"/>
      <c r="E66" s="216"/>
      <c r="F66" s="397" t="s">
        <v>261</v>
      </c>
      <c r="G66" s="93"/>
      <c r="H66" s="74" t="s">
        <v>175</v>
      </c>
      <c r="I66" s="74" t="s">
        <v>176</v>
      </c>
      <c r="J66" s="75">
        <v>0.9</v>
      </c>
      <c r="K66" s="390">
        <v>0.93</v>
      </c>
      <c r="L66" s="70"/>
      <c r="M66" s="86"/>
      <c r="N66" s="86">
        <v>18200</v>
      </c>
      <c r="O66" s="86"/>
      <c r="P66" s="86">
        <v>1400</v>
      </c>
      <c r="Q66" s="86">
        <v>4200</v>
      </c>
      <c r="R66" s="86">
        <v>12600</v>
      </c>
      <c r="S66" s="72" t="s">
        <v>172</v>
      </c>
    </row>
    <row r="67" spans="2:19" ht="78.75">
      <c r="B67" s="188"/>
      <c r="C67" s="188"/>
      <c r="D67" s="305"/>
      <c r="E67" s="216"/>
      <c r="F67" s="397" t="s">
        <v>262</v>
      </c>
      <c r="G67" s="93"/>
      <c r="H67" s="74" t="s">
        <v>175</v>
      </c>
      <c r="I67" s="74" t="s">
        <v>176</v>
      </c>
      <c r="J67" s="75">
        <v>0.9</v>
      </c>
      <c r="K67" s="390">
        <v>0.93</v>
      </c>
      <c r="L67" s="70"/>
      <c r="M67" s="86"/>
      <c r="N67" s="86">
        <v>2485</v>
      </c>
      <c r="O67" s="86"/>
      <c r="P67" s="86"/>
      <c r="Q67" s="86">
        <v>2485</v>
      </c>
      <c r="R67" s="86"/>
      <c r="S67" s="72" t="s">
        <v>172</v>
      </c>
    </row>
    <row r="68" spans="2:19" ht="47.25">
      <c r="B68" s="188"/>
      <c r="C68" s="188"/>
      <c r="D68" s="305"/>
      <c r="E68" s="216"/>
      <c r="F68" s="397" t="s">
        <v>263</v>
      </c>
      <c r="G68" s="93"/>
      <c r="H68" s="74" t="s">
        <v>175</v>
      </c>
      <c r="I68" s="74" t="s">
        <v>176</v>
      </c>
      <c r="J68" s="75">
        <v>0.9</v>
      </c>
      <c r="K68" s="390">
        <v>0.93</v>
      </c>
      <c r="L68" s="86">
        <v>2901</v>
      </c>
      <c r="M68" s="86"/>
      <c r="N68" s="86"/>
      <c r="O68" s="86"/>
      <c r="P68" s="86"/>
      <c r="Q68" s="86">
        <v>2901</v>
      </c>
      <c r="R68" s="86"/>
      <c r="S68" s="72" t="s">
        <v>172</v>
      </c>
    </row>
    <row r="69" spans="2:19" ht="45">
      <c r="B69" s="188"/>
      <c r="C69" s="188"/>
      <c r="D69" s="305"/>
      <c r="E69" s="216"/>
      <c r="F69" s="401" t="s">
        <v>177</v>
      </c>
      <c r="G69" s="77"/>
      <c r="H69" s="74" t="s">
        <v>178</v>
      </c>
      <c r="I69" s="91" t="s">
        <v>179</v>
      </c>
      <c r="J69" s="72" t="s">
        <v>180</v>
      </c>
      <c r="K69" s="83">
        <v>0</v>
      </c>
      <c r="L69" s="70"/>
      <c r="M69" s="86"/>
      <c r="N69" s="86"/>
      <c r="O69" s="86"/>
      <c r="P69" s="86"/>
      <c r="Q69" s="86"/>
      <c r="R69" s="86"/>
      <c r="S69" s="72" t="s">
        <v>160</v>
      </c>
    </row>
    <row r="70" spans="2:19" ht="90">
      <c r="B70" s="188"/>
      <c r="C70" s="188"/>
      <c r="D70" s="305"/>
      <c r="E70" s="216"/>
      <c r="F70" s="401" t="s">
        <v>181</v>
      </c>
      <c r="G70" s="77"/>
      <c r="H70" s="74" t="s">
        <v>182</v>
      </c>
      <c r="I70" s="74" t="s">
        <v>183</v>
      </c>
      <c r="J70" s="75">
        <v>1</v>
      </c>
      <c r="K70" s="407">
        <v>1</v>
      </c>
      <c r="L70" s="71"/>
      <c r="M70" s="71"/>
      <c r="N70" s="71"/>
      <c r="O70" s="71"/>
      <c r="P70" s="71"/>
      <c r="Q70" s="71"/>
      <c r="R70" s="71"/>
      <c r="S70" s="72" t="s">
        <v>172</v>
      </c>
    </row>
    <row r="71" spans="2:19" ht="75">
      <c r="B71" s="188"/>
      <c r="C71" s="188"/>
      <c r="D71" s="305"/>
      <c r="E71" s="216"/>
      <c r="F71" s="401" t="s">
        <v>184</v>
      </c>
      <c r="G71" s="77"/>
      <c r="H71" s="74" t="s">
        <v>185</v>
      </c>
      <c r="I71" s="74" t="s">
        <v>186</v>
      </c>
      <c r="J71" s="75">
        <v>0.3</v>
      </c>
      <c r="K71" s="390">
        <v>0.3</v>
      </c>
      <c r="L71" s="79"/>
      <c r="M71" s="71"/>
      <c r="N71" s="71"/>
      <c r="O71" s="71"/>
      <c r="P71" s="71"/>
      <c r="Q71" s="71"/>
      <c r="R71" s="71"/>
      <c r="S71" s="72" t="s">
        <v>172</v>
      </c>
    </row>
    <row r="72" spans="2:19" ht="15.75" thickBot="1">
      <c r="B72" s="189"/>
      <c r="C72" s="189"/>
      <c r="D72" s="308"/>
      <c r="E72" s="217"/>
      <c r="F72" s="408"/>
      <c r="G72" s="409">
        <f>SUM(G46:G71)</f>
        <v>0</v>
      </c>
      <c r="H72" s="410"/>
      <c r="I72" s="410"/>
      <c r="J72" s="410"/>
      <c r="K72" s="410"/>
      <c r="L72" s="86">
        <f aca="true" t="shared" si="0" ref="L72:R72">SUM(L46:L71)</f>
        <v>205000</v>
      </c>
      <c r="M72" s="86">
        <f t="shared" si="0"/>
        <v>140084</v>
      </c>
      <c r="N72" s="86">
        <f t="shared" si="0"/>
        <v>110643</v>
      </c>
      <c r="O72" s="86">
        <f t="shared" si="0"/>
        <v>0</v>
      </c>
      <c r="P72" s="86">
        <f t="shared" si="0"/>
        <v>14693</v>
      </c>
      <c r="Q72" s="86">
        <f t="shared" si="0"/>
        <v>102793</v>
      </c>
      <c r="R72" s="86">
        <f t="shared" si="0"/>
        <v>333335</v>
      </c>
      <c r="S72" s="76"/>
    </row>
    <row r="73" spans="2:19" ht="15.75">
      <c r="B73" s="263" t="s">
        <v>0</v>
      </c>
      <c r="C73" s="411" t="s">
        <v>1</v>
      </c>
      <c r="D73" s="263" t="s">
        <v>2</v>
      </c>
      <c r="E73" s="264" t="s">
        <v>3</v>
      </c>
      <c r="F73" s="264" t="s">
        <v>4</v>
      </c>
      <c r="G73" s="378" t="s">
        <v>3</v>
      </c>
      <c r="H73" s="264" t="s">
        <v>5</v>
      </c>
      <c r="I73" s="264" t="s">
        <v>6</v>
      </c>
      <c r="J73" s="264"/>
      <c r="K73" s="264"/>
      <c r="L73" s="379" t="s">
        <v>16</v>
      </c>
      <c r="M73" s="379"/>
      <c r="N73" s="379"/>
      <c r="O73" s="379" t="s">
        <v>7</v>
      </c>
      <c r="P73" s="379"/>
      <c r="Q73" s="379"/>
      <c r="R73" s="379"/>
      <c r="S73" s="267" t="s">
        <v>20</v>
      </c>
    </row>
    <row r="74" spans="2:19" ht="48" thickBot="1">
      <c r="B74" s="268"/>
      <c r="C74" s="412"/>
      <c r="D74" s="268"/>
      <c r="E74" s="269"/>
      <c r="F74" s="269"/>
      <c r="G74" s="380"/>
      <c r="H74" s="269"/>
      <c r="I74" s="381" t="s">
        <v>8</v>
      </c>
      <c r="J74" s="272" t="s">
        <v>18</v>
      </c>
      <c r="K74" s="272" t="s">
        <v>19</v>
      </c>
      <c r="L74" s="382" t="s">
        <v>9</v>
      </c>
      <c r="M74" s="382" t="s">
        <v>10</v>
      </c>
      <c r="N74" s="382" t="s">
        <v>14</v>
      </c>
      <c r="O74" s="382" t="s">
        <v>11</v>
      </c>
      <c r="P74" s="382" t="s">
        <v>12</v>
      </c>
      <c r="Q74" s="382" t="s">
        <v>15</v>
      </c>
      <c r="R74" s="382" t="s">
        <v>13</v>
      </c>
      <c r="S74" s="275"/>
    </row>
    <row r="75" spans="2:19" ht="15.75" thickBot="1">
      <c r="B75" s="258"/>
      <c r="C75" s="258"/>
      <c r="D75" s="413"/>
      <c r="E75" s="383"/>
      <c r="F75" s="383"/>
      <c r="G75" s="384"/>
      <c r="H75" s="383"/>
      <c r="I75" s="385"/>
      <c r="J75" s="386"/>
      <c r="K75" s="386"/>
      <c r="L75" s="387"/>
      <c r="M75" s="387"/>
      <c r="N75" s="387"/>
      <c r="O75" s="387"/>
      <c r="P75" s="387"/>
      <c r="Q75" s="387"/>
      <c r="R75" s="387"/>
      <c r="S75" s="388"/>
    </row>
    <row r="76" spans="2:19" ht="60">
      <c r="B76" s="218" t="s">
        <v>22</v>
      </c>
      <c r="C76" s="220" t="s">
        <v>188</v>
      </c>
      <c r="D76" s="222" t="s">
        <v>189</v>
      </c>
      <c r="E76" s="223"/>
      <c r="F76" s="185" t="s">
        <v>264</v>
      </c>
      <c r="G76" s="183">
        <v>2.77</v>
      </c>
      <c r="H76" s="74" t="s">
        <v>190</v>
      </c>
      <c r="I76" s="73" t="s">
        <v>190</v>
      </c>
      <c r="J76" s="75">
        <v>0</v>
      </c>
      <c r="K76" s="75">
        <v>0.5</v>
      </c>
      <c r="L76" s="226"/>
      <c r="M76" s="226">
        <v>6400</v>
      </c>
      <c r="N76" s="227"/>
      <c r="O76" s="226"/>
      <c r="P76" s="226">
        <v>1600</v>
      </c>
      <c r="Q76" s="226">
        <v>4800</v>
      </c>
      <c r="R76" s="227"/>
      <c r="S76" s="228" t="s">
        <v>191</v>
      </c>
    </row>
    <row r="77" spans="2:19" ht="45">
      <c r="B77" s="219"/>
      <c r="C77" s="221"/>
      <c r="D77" s="222"/>
      <c r="E77" s="224"/>
      <c r="F77" s="185"/>
      <c r="G77" s="184"/>
      <c r="H77" s="74" t="s">
        <v>192</v>
      </c>
      <c r="I77" s="73" t="s">
        <v>193</v>
      </c>
      <c r="J77" s="75">
        <v>0</v>
      </c>
      <c r="K77" s="75">
        <v>0.5</v>
      </c>
      <c r="L77" s="226"/>
      <c r="M77" s="226"/>
      <c r="N77" s="227"/>
      <c r="O77" s="226"/>
      <c r="P77" s="226"/>
      <c r="Q77" s="226"/>
      <c r="R77" s="227"/>
      <c r="S77" s="228"/>
    </row>
    <row r="78" spans="2:19" ht="60">
      <c r="B78" s="219"/>
      <c r="C78" s="221"/>
      <c r="D78" s="222"/>
      <c r="E78" s="224"/>
      <c r="F78" s="185" t="s">
        <v>265</v>
      </c>
      <c r="G78" s="183">
        <v>2.77</v>
      </c>
      <c r="H78" s="74" t="s">
        <v>190</v>
      </c>
      <c r="I78" s="73" t="s">
        <v>190</v>
      </c>
      <c r="J78" s="75">
        <v>0</v>
      </c>
      <c r="K78" s="75">
        <v>0.5</v>
      </c>
      <c r="L78" s="226">
        <v>5000</v>
      </c>
      <c r="M78" s="226">
        <v>1400</v>
      </c>
      <c r="N78" s="227"/>
      <c r="O78" s="226"/>
      <c r="P78" s="226">
        <v>3200</v>
      </c>
      <c r="Q78" s="226">
        <v>3200</v>
      </c>
      <c r="R78" s="227"/>
      <c r="S78" s="228" t="s">
        <v>191</v>
      </c>
    </row>
    <row r="79" spans="2:19" ht="45">
      <c r="B79" s="219"/>
      <c r="C79" s="221"/>
      <c r="D79" s="222"/>
      <c r="E79" s="224"/>
      <c r="F79" s="185"/>
      <c r="G79" s="184"/>
      <c r="H79" s="74" t="s">
        <v>192</v>
      </c>
      <c r="I79" s="73" t="s">
        <v>193</v>
      </c>
      <c r="J79" s="75">
        <v>0</v>
      </c>
      <c r="K79" s="75">
        <v>0.5</v>
      </c>
      <c r="L79" s="226"/>
      <c r="M79" s="226"/>
      <c r="N79" s="227"/>
      <c r="O79" s="226"/>
      <c r="P79" s="226"/>
      <c r="Q79" s="226"/>
      <c r="R79" s="227"/>
      <c r="S79" s="228"/>
    </row>
    <row r="80" spans="2:19" ht="60">
      <c r="B80" s="219"/>
      <c r="C80" s="221"/>
      <c r="D80" s="222"/>
      <c r="E80" s="224"/>
      <c r="F80" s="185" t="s">
        <v>266</v>
      </c>
      <c r="G80" s="183">
        <v>2.77</v>
      </c>
      <c r="H80" s="74" t="s">
        <v>190</v>
      </c>
      <c r="I80" s="73" t="s">
        <v>190</v>
      </c>
      <c r="J80" s="75">
        <v>0</v>
      </c>
      <c r="K80" s="75">
        <v>0.5</v>
      </c>
      <c r="L80" s="226"/>
      <c r="M80" s="226">
        <v>2100</v>
      </c>
      <c r="N80" s="227"/>
      <c r="O80" s="226"/>
      <c r="P80" s="226"/>
      <c r="Q80" s="227">
        <v>2100</v>
      </c>
      <c r="R80" s="227"/>
      <c r="S80" s="228" t="s">
        <v>191</v>
      </c>
    </row>
    <row r="81" spans="2:19" ht="45">
      <c r="B81" s="219"/>
      <c r="C81" s="221"/>
      <c r="D81" s="222"/>
      <c r="E81" s="224"/>
      <c r="F81" s="185"/>
      <c r="G81" s="184"/>
      <c r="H81" s="74" t="s">
        <v>192</v>
      </c>
      <c r="I81" s="73" t="s">
        <v>193</v>
      </c>
      <c r="J81" s="75">
        <v>0</v>
      </c>
      <c r="K81" s="75">
        <v>0.5</v>
      </c>
      <c r="L81" s="226"/>
      <c r="M81" s="226"/>
      <c r="N81" s="227"/>
      <c r="O81" s="226"/>
      <c r="P81" s="226"/>
      <c r="Q81" s="227"/>
      <c r="R81" s="227"/>
      <c r="S81" s="228"/>
    </row>
    <row r="82" spans="2:19" ht="60">
      <c r="B82" s="219"/>
      <c r="C82" s="221"/>
      <c r="D82" s="222"/>
      <c r="E82" s="224"/>
      <c r="F82" s="73" t="s">
        <v>194</v>
      </c>
      <c r="G82" s="77">
        <v>8.33</v>
      </c>
      <c r="H82" s="74" t="s">
        <v>154</v>
      </c>
      <c r="I82" s="73" t="s">
        <v>155</v>
      </c>
      <c r="J82" s="78">
        <v>0</v>
      </c>
      <c r="K82" s="78">
        <v>1</v>
      </c>
      <c r="L82" s="79"/>
      <c r="M82" s="79"/>
      <c r="N82" s="71"/>
      <c r="O82" s="79"/>
      <c r="P82" s="79"/>
      <c r="Q82" s="70"/>
      <c r="R82" s="70"/>
      <c r="S82" s="76" t="s">
        <v>195</v>
      </c>
    </row>
    <row r="83" spans="2:19" ht="30">
      <c r="B83" s="219"/>
      <c r="C83" s="221"/>
      <c r="D83" s="222"/>
      <c r="E83" s="224"/>
      <c r="F83" s="185" t="s">
        <v>267</v>
      </c>
      <c r="G83" s="183">
        <v>4.2</v>
      </c>
      <c r="H83" s="74" t="s">
        <v>196</v>
      </c>
      <c r="I83" s="73" t="s">
        <v>197</v>
      </c>
      <c r="J83" s="78">
        <v>0</v>
      </c>
      <c r="K83" s="78">
        <v>10</v>
      </c>
      <c r="L83" s="80"/>
      <c r="M83" s="229">
        <v>15900</v>
      </c>
      <c r="N83" s="229"/>
      <c r="O83" s="229"/>
      <c r="P83" s="229">
        <v>2650</v>
      </c>
      <c r="Q83" s="231">
        <v>7950</v>
      </c>
      <c r="R83" s="231">
        <v>5300</v>
      </c>
      <c r="S83" s="233" t="s">
        <v>191</v>
      </c>
    </row>
    <row r="84" spans="2:19" ht="60">
      <c r="B84" s="219"/>
      <c r="C84" s="221"/>
      <c r="D84" s="222"/>
      <c r="E84" s="224"/>
      <c r="F84" s="185"/>
      <c r="G84" s="184"/>
      <c r="H84" s="74" t="s">
        <v>198</v>
      </c>
      <c r="I84" s="73" t="s">
        <v>199</v>
      </c>
      <c r="J84" s="75">
        <v>0.77</v>
      </c>
      <c r="K84" s="75">
        <v>0.8</v>
      </c>
      <c r="L84" s="80"/>
      <c r="M84" s="230"/>
      <c r="N84" s="230"/>
      <c r="O84" s="230"/>
      <c r="P84" s="230"/>
      <c r="Q84" s="232"/>
      <c r="R84" s="232"/>
      <c r="S84" s="234"/>
    </row>
    <row r="85" spans="2:19" ht="30">
      <c r="B85" s="219"/>
      <c r="C85" s="221"/>
      <c r="D85" s="222"/>
      <c r="E85" s="224"/>
      <c r="F85" s="185" t="s">
        <v>268</v>
      </c>
      <c r="G85" s="183">
        <v>4.2</v>
      </c>
      <c r="H85" s="74" t="s">
        <v>196</v>
      </c>
      <c r="I85" s="73" t="s">
        <v>197</v>
      </c>
      <c r="J85" s="78">
        <v>0</v>
      </c>
      <c r="K85" s="78">
        <v>10</v>
      </c>
      <c r="L85" s="153"/>
      <c r="M85" s="226">
        <v>6400</v>
      </c>
      <c r="N85" s="235"/>
      <c r="O85" s="236"/>
      <c r="P85" s="226">
        <v>1600</v>
      </c>
      <c r="Q85" s="226">
        <v>4800</v>
      </c>
      <c r="R85" s="235"/>
      <c r="S85" s="228" t="s">
        <v>191</v>
      </c>
    </row>
    <row r="86" spans="2:19" ht="60">
      <c r="B86" s="219"/>
      <c r="C86" s="221"/>
      <c r="D86" s="222"/>
      <c r="E86" s="224"/>
      <c r="F86" s="185"/>
      <c r="G86" s="184"/>
      <c r="H86" s="74" t="s">
        <v>198</v>
      </c>
      <c r="I86" s="73" t="s">
        <v>199</v>
      </c>
      <c r="J86" s="75">
        <v>0.77</v>
      </c>
      <c r="K86" s="75">
        <v>0.8</v>
      </c>
      <c r="L86" s="154"/>
      <c r="M86" s="226"/>
      <c r="N86" s="235"/>
      <c r="O86" s="237"/>
      <c r="P86" s="226"/>
      <c r="Q86" s="226"/>
      <c r="R86" s="235"/>
      <c r="S86" s="228"/>
    </row>
    <row r="87" spans="2:19" ht="63">
      <c r="B87" s="219"/>
      <c r="C87" s="221"/>
      <c r="D87" s="222"/>
      <c r="E87" s="224"/>
      <c r="F87" s="73" t="s">
        <v>269</v>
      </c>
      <c r="G87" s="77">
        <v>8.33</v>
      </c>
      <c r="H87" s="3" t="s">
        <v>200</v>
      </c>
      <c r="I87" s="73" t="s">
        <v>201</v>
      </c>
      <c r="J87" s="75">
        <v>0.77</v>
      </c>
      <c r="K87" s="75">
        <v>0.8</v>
      </c>
      <c r="L87" s="71"/>
      <c r="M87" s="79">
        <v>15900</v>
      </c>
      <c r="N87" s="79"/>
      <c r="O87" s="79"/>
      <c r="P87" s="79">
        <v>2600</v>
      </c>
      <c r="Q87" s="79">
        <v>7800</v>
      </c>
      <c r="R87" s="70">
        <v>5200</v>
      </c>
      <c r="S87" s="76" t="s">
        <v>202</v>
      </c>
    </row>
    <row r="88" spans="2:19" ht="105">
      <c r="B88" s="219"/>
      <c r="C88" s="221"/>
      <c r="D88" s="222"/>
      <c r="E88" s="224"/>
      <c r="F88" s="73" t="s">
        <v>270</v>
      </c>
      <c r="G88" s="77">
        <v>8.33</v>
      </c>
      <c r="H88" s="3" t="s">
        <v>203</v>
      </c>
      <c r="I88" s="73" t="s">
        <v>204</v>
      </c>
      <c r="J88" s="75">
        <v>0.5</v>
      </c>
      <c r="K88" s="75">
        <v>0.6</v>
      </c>
      <c r="L88" s="71"/>
      <c r="M88" s="79">
        <v>6400</v>
      </c>
      <c r="N88" s="79"/>
      <c r="O88" s="79"/>
      <c r="P88" s="79">
        <v>1400</v>
      </c>
      <c r="Q88" s="70">
        <v>4200</v>
      </c>
      <c r="R88" s="70">
        <v>1400</v>
      </c>
      <c r="S88" s="76" t="s">
        <v>191</v>
      </c>
    </row>
    <row r="89" spans="2:19" ht="94.5">
      <c r="B89" s="219"/>
      <c r="C89" s="221"/>
      <c r="D89" s="222"/>
      <c r="E89" s="224"/>
      <c r="F89" s="84" t="s">
        <v>271</v>
      </c>
      <c r="G89" s="77">
        <v>8.33</v>
      </c>
      <c r="H89" s="3" t="s">
        <v>205</v>
      </c>
      <c r="I89" s="85" t="s">
        <v>206</v>
      </c>
      <c r="J89" s="75">
        <v>0.64</v>
      </c>
      <c r="K89" s="75">
        <v>0.7</v>
      </c>
      <c r="L89" s="71"/>
      <c r="M89" s="79">
        <v>14400</v>
      </c>
      <c r="N89" s="79">
        <v>52900</v>
      </c>
      <c r="O89" s="86"/>
      <c r="P89" s="86">
        <v>14200</v>
      </c>
      <c r="Q89" s="86">
        <v>26700</v>
      </c>
      <c r="R89" s="86">
        <f>SUM(M89+N89-P89-Q89)</f>
        <v>26400</v>
      </c>
      <c r="S89" s="76" t="s">
        <v>207</v>
      </c>
    </row>
    <row r="90" spans="2:19" ht="15">
      <c r="B90" s="219"/>
      <c r="C90" s="221"/>
      <c r="D90" s="222"/>
      <c r="E90" s="224"/>
      <c r="F90" s="87"/>
      <c r="G90" s="88"/>
      <c r="H90" s="3"/>
      <c r="I90" s="85"/>
      <c r="J90" s="75"/>
      <c r="K90" s="75"/>
      <c r="L90" s="89">
        <f>SUM(L76:L89)</f>
        <v>5000</v>
      </c>
      <c r="M90" s="89">
        <f aca="true" t="shared" si="1" ref="M90:S90">SUM(M76:M89)</f>
        <v>68900</v>
      </c>
      <c r="N90" s="89">
        <f t="shared" si="1"/>
        <v>52900</v>
      </c>
      <c r="O90" s="89">
        <f t="shared" si="1"/>
        <v>0</v>
      </c>
      <c r="P90" s="89">
        <f>SUM(P76:P89)</f>
        <v>27250</v>
      </c>
      <c r="Q90" s="89">
        <f>SUM(Q76:Q89)</f>
        <v>61550</v>
      </c>
      <c r="R90" s="89">
        <f t="shared" si="1"/>
        <v>38300</v>
      </c>
      <c r="S90" s="82">
        <f t="shared" si="1"/>
        <v>0</v>
      </c>
    </row>
    <row r="91" spans="2:19" ht="30">
      <c r="B91" s="219"/>
      <c r="C91" s="221"/>
      <c r="D91" s="222"/>
      <c r="E91" s="224"/>
      <c r="F91" s="238" t="s">
        <v>272</v>
      </c>
      <c r="G91" s="183">
        <v>2.77</v>
      </c>
      <c r="H91" s="3" t="s">
        <v>208</v>
      </c>
      <c r="I91" s="85" t="s">
        <v>209</v>
      </c>
      <c r="J91" s="75">
        <v>0.82</v>
      </c>
      <c r="K91" s="75">
        <v>0.85</v>
      </c>
      <c r="L91" s="153">
        <f>15300+7300</f>
        <v>22600</v>
      </c>
      <c r="M91" s="243">
        <v>10600</v>
      </c>
      <c r="N91" s="229"/>
      <c r="O91" s="229"/>
      <c r="P91" s="229">
        <v>1400</v>
      </c>
      <c r="Q91" s="231">
        <v>10600</v>
      </c>
      <c r="R91" s="231">
        <f>SUM(L91+M91+-P91-Q91)</f>
        <v>21200</v>
      </c>
      <c r="S91" s="233" t="s">
        <v>207</v>
      </c>
    </row>
    <row r="92" spans="2:19" ht="60">
      <c r="B92" s="219"/>
      <c r="C92" s="221"/>
      <c r="D92" s="222"/>
      <c r="E92" s="224"/>
      <c r="F92" s="239"/>
      <c r="G92" s="241"/>
      <c r="H92" s="74" t="s">
        <v>210</v>
      </c>
      <c r="I92" s="73" t="s">
        <v>211</v>
      </c>
      <c r="J92" s="72">
        <v>0</v>
      </c>
      <c r="K92" s="72">
        <v>1</v>
      </c>
      <c r="L92" s="242"/>
      <c r="M92" s="244"/>
      <c r="N92" s="246"/>
      <c r="O92" s="246"/>
      <c r="P92" s="246"/>
      <c r="Q92" s="247"/>
      <c r="R92" s="247"/>
      <c r="S92" s="248"/>
    </row>
    <row r="93" spans="2:19" ht="90">
      <c r="B93" s="219"/>
      <c r="C93" s="221"/>
      <c r="D93" s="222"/>
      <c r="E93" s="224"/>
      <c r="F93" s="239"/>
      <c r="G93" s="241"/>
      <c r="H93" s="74" t="s">
        <v>212</v>
      </c>
      <c r="I93" s="73" t="s">
        <v>213</v>
      </c>
      <c r="J93" s="72">
        <v>0</v>
      </c>
      <c r="K93" s="75">
        <v>1</v>
      </c>
      <c r="L93" s="242"/>
      <c r="M93" s="244"/>
      <c r="N93" s="246"/>
      <c r="O93" s="246"/>
      <c r="P93" s="246"/>
      <c r="Q93" s="247"/>
      <c r="R93" s="247"/>
      <c r="S93" s="248"/>
    </row>
    <row r="94" spans="2:19" ht="45">
      <c r="B94" s="219"/>
      <c r="C94" s="221"/>
      <c r="D94" s="222"/>
      <c r="E94" s="224"/>
      <c r="F94" s="239"/>
      <c r="G94" s="241"/>
      <c r="H94" s="91" t="s">
        <v>154</v>
      </c>
      <c r="I94" s="74" t="s">
        <v>155</v>
      </c>
      <c r="J94" s="72">
        <v>0</v>
      </c>
      <c r="K94" s="83">
        <v>1</v>
      </c>
      <c r="L94" s="242"/>
      <c r="M94" s="244"/>
      <c r="N94" s="246"/>
      <c r="O94" s="246"/>
      <c r="P94" s="246"/>
      <c r="Q94" s="247"/>
      <c r="R94" s="247"/>
      <c r="S94" s="248"/>
    </row>
    <row r="95" spans="2:19" ht="45">
      <c r="B95" s="219"/>
      <c r="C95" s="221"/>
      <c r="D95" s="222"/>
      <c r="E95" s="224"/>
      <c r="F95" s="240"/>
      <c r="G95" s="184"/>
      <c r="H95" s="74" t="s">
        <v>214</v>
      </c>
      <c r="I95" s="74" t="s">
        <v>215</v>
      </c>
      <c r="J95" s="74"/>
      <c r="K95" s="74">
        <v>1</v>
      </c>
      <c r="L95" s="154"/>
      <c r="M95" s="245"/>
      <c r="N95" s="230"/>
      <c r="O95" s="230"/>
      <c r="P95" s="230"/>
      <c r="Q95" s="232"/>
      <c r="R95" s="232"/>
      <c r="S95" s="234"/>
    </row>
    <row r="96" spans="2:19" ht="30">
      <c r="B96" s="219"/>
      <c r="C96" s="221"/>
      <c r="D96" s="222"/>
      <c r="E96" s="224"/>
      <c r="F96" s="238" t="s">
        <v>273</v>
      </c>
      <c r="G96" s="183">
        <v>2.77</v>
      </c>
      <c r="H96" s="3" t="s">
        <v>208</v>
      </c>
      <c r="I96" s="85" t="s">
        <v>209</v>
      </c>
      <c r="J96" s="75">
        <v>0.82</v>
      </c>
      <c r="K96" s="75">
        <v>0.85</v>
      </c>
      <c r="L96" s="243">
        <v>9370</v>
      </c>
      <c r="M96" s="243"/>
      <c r="N96" s="229"/>
      <c r="O96" s="229">
        <v>2829</v>
      </c>
      <c r="P96" s="229"/>
      <c r="Q96" s="231">
        <f>SUM(L96-O96)</f>
        <v>6541</v>
      </c>
      <c r="R96" s="70"/>
      <c r="S96" s="233" t="s">
        <v>207</v>
      </c>
    </row>
    <row r="97" spans="2:19" ht="60">
      <c r="B97" s="219"/>
      <c r="C97" s="221"/>
      <c r="D97" s="222"/>
      <c r="E97" s="224"/>
      <c r="F97" s="239"/>
      <c r="G97" s="241"/>
      <c r="H97" s="74" t="s">
        <v>210</v>
      </c>
      <c r="I97" s="73" t="s">
        <v>211</v>
      </c>
      <c r="J97" s="72">
        <v>0</v>
      </c>
      <c r="K97" s="72">
        <v>1</v>
      </c>
      <c r="L97" s="244"/>
      <c r="M97" s="244"/>
      <c r="N97" s="246"/>
      <c r="O97" s="246"/>
      <c r="P97" s="246"/>
      <c r="Q97" s="247"/>
      <c r="R97" s="153"/>
      <c r="S97" s="248"/>
    </row>
    <row r="98" spans="2:19" ht="90">
      <c r="B98" s="219"/>
      <c r="C98" s="221"/>
      <c r="D98" s="222"/>
      <c r="E98" s="224"/>
      <c r="F98" s="239"/>
      <c r="G98" s="241"/>
      <c r="H98" s="74" t="s">
        <v>212</v>
      </c>
      <c r="I98" s="73" t="s">
        <v>213</v>
      </c>
      <c r="J98" s="72">
        <v>0</v>
      </c>
      <c r="K98" s="75">
        <v>1</v>
      </c>
      <c r="L98" s="244"/>
      <c r="M98" s="244"/>
      <c r="N98" s="246"/>
      <c r="O98" s="246"/>
      <c r="P98" s="246"/>
      <c r="Q98" s="247"/>
      <c r="R98" s="242"/>
      <c r="S98" s="248"/>
    </row>
    <row r="99" spans="2:19" ht="45">
      <c r="B99" s="219"/>
      <c r="C99" s="221"/>
      <c r="D99" s="222"/>
      <c r="E99" s="224"/>
      <c r="F99" s="239"/>
      <c r="G99" s="241"/>
      <c r="H99" s="91" t="s">
        <v>154</v>
      </c>
      <c r="I99" s="74" t="s">
        <v>155</v>
      </c>
      <c r="J99" s="72">
        <v>0</v>
      </c>
      <c r="K99" s="83">
        <v>1</v>
      </c>
      <c r="L99" s="244"/>
      <c r="M99" s="244"/>
      <c r="N99" s="246"/>
      <c r="O99" s="246"/>
      <c r="P99" s="246"/>
      <c r="Q99" s="247"/>
      <c r="R99" s="242"/>
      <c r="S99" s="248"/>
    </row>
    <row r="100" spans="2:19" ht="45">
      <c r="B100" s="219"/>
      <c r="C100" s="221"/>
      <c r="D100" s="222"/>
      <c r="E100" s="224"/>
      <c r="F100" s="240"/>
      <c r="G100" s="184"/>
      <c r="H100" s="74" t="s">
        <v>214</v>
      </c>
      <c r="I100" s="74" t="s">
        <v>215</v>
      </c>
      <c r="J100" s="74"/>
      <c r="K100" s="74">
        <v>1</v>
      </c>
      <c r="L100" s="245"/>
      <c r="M100" s="245"/>
      <c r="N100" s="230"/>
      <c r="O100" s="230"/>
      <c r="P100" s="230"/>
      <c r="Q100" s="232"/>
      <c r="R100" s="154"/>
      <c r="S100" s="234"/>
    </row>
    <row r="101" spans="2:19" ht="60">
      <c r="B101" s="219"/>
      <c r="C101" s="221"/>
      <c r="D101" s="222"/>
      <c r="E101" s="224"/>
      <c r="F101" s="238" t="s">
        <v>274</v>
      </c>
      <c r="G101" s="183">
        <v>2.77</v>
      </c>
      <c r="H101" s="74" t="s">
        <v>210</v>
      </c>
      <c r="I101" s="73" t="s">
        <v>211</v>
      </c>
      <c r="J101" s="72">
        <v>0</v>
      </c>
      <c r="K101" s="72">
        <v>1</v>
      </c>
      <c r="L101" s="249">
        <v>1500</v>
      </c>
      <c r="M101" s="153"/>
      <c r="N101" s="153"/>
      <c r="O101" s="243"/>
      <c r="P101" s="243"/>
      <c r="Q101" s="249"/>
      <c r="R101" s="249">
        <v>1500</v>
      </c>
      <c r="S101" s="90"/>
    </row>
    <row r="102" spans="2:19" ht="90">
      <c r="B102" s="219"/>
      <c r="C102" s="221"/>
      <c r="D102" s="222"/>
      <c r="E102" s="224"/>
      <c r="F102" s="239"/>
      <c r="G102" s="241"/>
      <c r="H102" s="74" t="s">
        <v>212</v>
      </c>
      <c r="I102" s="73" t="s">
        <v>213</v>
      </c>
      <c r="J102" s="72">
        <v>0</v>
      </c>
      <c r="K102" s="75">
        <v>1</v>
      </c>
      <c r="L102" s="250"/>
      <c r="M102" s="242"/>
      <c r="N102" s="242"/>
      <c r="O102" s="244"/>
      <c r="P102" s="244"/>
      <c r="Q102" s="250"/>
      <c r="R102" s="250"/>
      <c r="S102" s="90"/>
    </row>
    <row r="103" spans="2:19" ht="45">
      <c r="B103" s="219"/>
      <c r="C103" s="221"/>
      <c r="D103" s="222"/>
      <c r="E103" s="224"/>
      <c r="F103" s="239"/>
      <c r="G103" s="241"/>
      <c r="H103" s="91" t="s">
        <v>154</v>
      </c>
      <c r="I103" s="74" t="s">
        <v>155</v>
      </c>
      <c r="J103" s="72">
        <v>0</v>
      </c>
      <c r="K103" s="83">
        <v>1</v>
      </c>
      <c r="L103" s="250"/>
      <c r="M103" s="242"/>
      <c r="N103" s="242"/>
      <c r="O103" s="244"/>
      <c r="P103" s="244"/>
      <c r="Q103" s="250"/>
      <c r="R103" s="250"/>
      <c r="S103" s="90"/>
    </row>
    <row r="104" spans="2:19" ht="45">
      <c r="B104" s="219"/>
      <c r="C104" s="221"/>
      <c r="D104" s="222"/>
      <c r="E104" s="224"/>
      <c r="F104" s="239"/>
      <c r="G104" s="184"/>
      <c r="H104" s="74" t="s">
        <v>214</v>
      </c>
      <c r="I104" s="74" t="s">
        <v>215</v>
      </c>
      <c r="J104" s="74"/>
      <c r="K104" s="74">
        <v>1</v>
      </c>
      <c r="L104" s="251"/>
      <c r="M104" s="154"/>
      <c r="N104" s="154"/>
      <c r="O104" s="245"/>
      <c r="P104" s="245"/>
      <c r="Q104" s="251"/>
      <c r="R104" s="251"/>
      <c r="S104" s="90"/>
    </row>
    <row r="105" spans="2:19" ht="15">
      <c r="B105" s="219"/>
      <c r="C105" s="221"/>
      <c r="D105" s="222"/>
      <c r="E105" s="224"/>
      <c r="F105" s="92"/>
      <c r="G105" s="93"/>
      <c r="H105" s="3"/>
      <c r="I105" s="85"/>
      <c r="J105" s="75"/>
      <c r="K105" s="75"/>
      <c r="L105" s="71">
        <f>SUM(L91:L104)</f>
        <v>33470</v>
      </c>
      <c r="M105" s="71">
        <f aca="true" t="shared" si="2" ref="M105:R105">SUM(M91:M104)</f>
        <v>10600</v>
      </c>
      <c r="N105" s="71">
        <f t="shared" si="2"/>
        <v>0</v>
      </c>
      <c r="O105" s="71">
        <f t="shared" si="2"/>
        <v>2829</v>
      </c>
      <c r="P105" s="71">
        <f t="shared" si="2"/>
        <v>1400</v>
      </c>
      <c r="Q105" s="71">
        <f t="shared" si="2"/>
        <v>17141</v>
      </c>
      <c r="R105" s="71">
        <f t="shared" si="2"/>
        <v>22700</v>
      </c>
      <c r="S105" s="81"/>
    </row>
    <row r="106" spans="2:19" ht="15">
      <c r="B106" s="219"/>
      <c r="C106" s="221"/>
      <c r="D106" s="222"/>
      <c r="E106" s="224"/>
      <c r="F106" s="92"/>
      <c r="G106" s="93"/>
      <c r="H106" s="3"/>
      <c r="I106" s="85"/>
      <c r="J106" s="75"/>
      <c r="K106" s="75"/>
      <c r="L106" s="71">
        <f>SUM(L105+M105)</f>
        <v>44070</v>
      </c>
      <c r="M106" s="71"/>
      <c r="N106" s="71"/>
      <c r="O106" s="71"/>
      <c r="P106" s="71"/>
      <c r="Q106" s="71"/>
      <c r="R106" s="71"/>
      <c r="S106" s="81"/>
    </row>
    <row r="107" spans="2:19" ht="45">
      <c r="B107" s="219"/>
      <c r="C107" s="221"/>
      <c r="D107" s="222"/>
      <c r="E107" s="224"/>
      <c r="F107" s="73" t="s">
        <v>216</v>
      </c>
      <c r="G107" s="93">
        <v>8.33</v>
      </c>
      <c r="H107" s="74" t="s">
        <v>217</v>
      </c>
      <c r="I107" s="74" t="s">
        <v>209</v>
      </c>
      <c r="J107" s="75">
        <v>0.84</v>
      </c>
      <c r="K107" s="75">
        <v>0.87</v>
      </c>
      <c r="L107" s="71"/>
      <c r="M107" s="79"/>
      <c r="N107" s="79"/>
      <c r="O107" s="79"/>
      <c r="P107" s="79"/>
      <c r="Q107" s="70"/>
      <c r="R107" s="70"/>
      <c r="S107" s="81" t="s">
        <v>207</v>
      </c>
    </row>
    <row r="108" spans="2:19" ht="78.75">
      <c r="B108" s="219"/>
      <c r="C108" s="221"/>
      <c r="D108" s="222"/>
      <c r="E108" s="224"/>
      <c r="F108" s="73" t="s">
        <v>275</v>
      </c>
      <c r="G108" s="93">
        <v>8.33</v>
      </c>
      <c r="H108" s="74" t="s">
        <v>218</v>
      </c>
      <c r="I108" s="74" t="s">
        <v>209</v>
      </c>
      <c r="J108" s="75">
        <v>0.84</v>
      </c>
      <c r="K108" s="75">
        <v>0.87</v>
      </c>
      <c r="L108" s="71"/>
      <c r="M108" s="79">
        <v>8100</v>
      </c>
      <c r="N108" s="79"/>
      <c r="O108" s="79"/>
      <c r="P108" s="79"/>
      <c r="Q108" s="70">
        <v>5400</v>
      </c>
      <c r="R108" s="70">
        <f>SUM(L108+M108-Q108)</f>
        <v>2700</v>
      </c>
      <c r="S108" s="81" t="s">
        <v>207</v>
      </c>
    </row>
    <row r="109" spans="2:19" ht="30">
      <c r="B109" s="219"/>
      <c r="C109" s="221"/>
      <c r="D109" s="222"/>
      <c r="E109" s="224"/>
      <c r="F109" s="73" t="s">
        <v>219</v>
      </c>
      <c r="G109" s="93">
        <v>8.33</v>
      </c>
      <c r="H109" s="74" t="s">
        <v>220</v>
      </c>
      <c r="I109" s="74" t="s">
        <v>209</v>
      </c>
      <c r="J109" s="75">
        <v>1</v>
      </c>
      <c r="K109" s="75">
        <v>1</v>
      </c>
      <c r="L109" s="71"/>
      <c r="M109" s="79"/>
      <c r="N109" s="79"/>
      <c r="O109" s="79"/>
      <c r="P109" s="79"/>
      <c r="Q109" s="70"/>
      <c r="R109" s="70"/>
      <c r="S109" s="81" t="s">
        <v>207</v>
      </c>
    </row>
    <row r="110" spans="2:19" ht="30">
      <c r="B110" s="219"/>
      <c r="C110" s="221"/>
      <c r="D110" s="222"/>
      <c r="E110" s="224"/>
      <c r="F110" s="73" t="s">
        <v>221</v>
      </c>
      <c r="G110" s="93">
        <v>8.33</v>
      </c>
      <c r="H110" s="74" t="s">
        <v>222</v>
      </c>
      <c r="I110" s="74" t="s">
        <v>209</v>
      </c>
      <c r="J110" s="75">
        <v>0.86</v>
      </c>
      <c r="K110" s="75">
        <v>0.87</v>
      </c>
      <c r="L110" s="71"/>
      <c r="M110" s="79"/>
      <c r="N110" s="79"/>
      <c r="O110" s="79"/>
      <c r="P110" s="79"/>
      <c r="Q110" s="70"/>
      <c r="R110" s="70"/>
      <c r="S110" s="81" t="s">
        <v>223</v>
      </c>
    </row>
    <row r="111" spans="2:19" ht="45">
      <c r="B111" s="219"/>
      <c r="C111" s="221"/>
      <c r="D111" s="222"/>
      <c r="E111" s="224"/>
      <c r="F111" s="185" t="s">
        <v>276</v>
      </c>
      <c r="G111" s="186">
        <v>8.33</v>
      </c>
      <c r="H111" s="3" t="s">
        <v>224</v>
      </c>
      <c r="I111" s="85" t="s">
        <v>225</v>
      </c>
      <c r="J111" s="75">
        <v>0.5</v>
      </c>
      <c r="K111" s="75">
        <v>0.7</v>
      </c>
      <c r="L111" s="253"/>
      <c r="M111" s="254">
        <v>6400</v>
      </c>
      <c r="N111" s="254"/>
      <c r="O111" s="236"/>
      <c r="P111" s="254"/>
      <c r="Q111" s="254">
        <v>1600</v>
      </c>
      <c r="R111" s="252">
        <v>4800</v>
      </c>
      <c r="S111" s="228" t="s">
        <v>226</v>
      </c>
    </row>
    <row r="112" spans="2:19" ht="30">
      <c r="B112" s="219"/>
      <c r="C112" s="221"/>
      <c r="D112" s="222"/>
      <c r="E112" s="225"/>
      <c r="F112" s="185"/>
      <c r="G112" s="186"/>
      <c r="H112" s="3" t="s">
        <v>227</v>
      </c>
      <c r="I112" s="85" t="s">
        <v>209</v>
      </c>
      <c r="J112" s="75">
        <v>0.5</v>
      </c>
      <c r="K112" s="75">
        <v>0.55</v>
      </c>
      <c r="L112" s="253"/>
      <c r="M112" s="254"/>
      <c r="N112" s="254"/>
      <c r="O112" s="237"/>
      <c r="P112" s="254"/>
      <c r="Q112" s="254"/>
      <c r="R112" s="252"/>
      <c r="S112" s="228"/>
    </row>
    <row r="113" spans="2:19" ht="15.75">
      <c r="B113" s="94"/>
      <c r="C113" s="94"/>
      <c r="D113" s="72"/>
      <c r="E113" s="95"/>
      <c r="F113" s="84"/>
      <c r="G113" s="77">
        <f>SUM(G76:G112)</f>
        <v>99.99</v>
      </c>
      <c r="H113" s="414"/>
      <c r="I113" s="414"/>
      <c r="J113" s="414"/>
      <c r="K113" s="414"/>
      <c r="L113" s="70">
        <f>SUM(L90+L105+L107+L108+L109+L110+L111)</f>
        <v>38470</v>
      </c>
      <c r="M113" s="70">
        <f aca="true" t="shared" si="3" ref="M113:R113">SUM(M90+M105+M107+M108+M109+M110+M111)</f>
        <v>94000</v>
      </c>
      <c r="N113" s="70">
        <f t="shared" si="3"/>
        <v>52900</v>
      </c>
      <c r="O113" s="70">
        <f t="shared" si="3"/>
        <v>2829</v>
      </c>
      <c r="P113" s="70">
        <f t="shared" si="3"/>
        <v>28650</v>
      </c>
      <c r="Q113" s="70">
        <f t="shared" si="3"/>
        <v>85691</v>
      </c>
      <c r="R113" s="70">
        <f t="shared" si="3"/>
        <v>68500</v>
      </c>
      <c r="S113" s="104"/>
    </row>
    <row r="114" spans="2:19" ht="16.5" thickBot="1">
      <c r="B114" s="96"/>
      <c r="C114" s="94"/>
      <c r="D114" s="72"/>
      <c r="E114" s="95"/>
      <c r="F114" s="84"/>
      <c r="G114" s="77"/>
      <c r="H114" s="414"/>
      <c r="I114" s="414"/>
      <c r="J114" s="414"/>
      <c r="K114" s="414"/>
      <c r="L114" s="70">
        <f>SUM(L113:N113)</f>
        <v>185370</v>
      </c>
      <c r="M114" s="70"/>
      <c r="N114" s="70"/>
      <c r="O114" s="79"/>
      <c r="P114" s="79"/>
      <c r="Q114" s="79"/>
      <c r="R114" s="70"/>
      <c r="S114" s="76"/>
    </row>
    <row r="115" spans="2:13" ht="15.75">
      <c r="B115" s="415" t="s">
        <v>87</v>
      </c>
      <c r="C115" s="416" t="s">
        <v>2</v>
      </c>
      <c r="D115" s="416" t="s">
        <v>88</v>
      </c>
      <c r="E115" s="417" t="s">
        <v>89</v>
      </c>
      <c r="F115" s="418"/>
      <c r="G115" s="416" t="s">
        <v>90</v>
      </c>
      <c r="H115" s="419" t="s">
        <v>91</v>
      </c>
      <c r="I115" s="419" t="s">
        <v>92</v>
      </c>
      <c r="J115" s="420" t="s">
        <v>93</v>
      </c>
      <c r="K115" s="420" t="s">
        <v>94</v>
      </c>
      <c r="L115" s="421" t="s">
        <v>95</v>
      </c>
      <c r="M115" s="157" t="s">
        <v>140</v>
      </c>
    </row>
    <row r="116" spans="2:13" ht="16.5" thickBot="1">
      <c r="B116" s="423"/>
      <c r="C116" s="424"/>
      <c r="D116" s="424"/>
      <c r="E116" s="425" t="s">
        <v>96</v>
      </c>
      <c r="F116" s="425" t="s">
        <v>97</v>
      </c>
      <c r="G116" s="426"/>
      <c r="H116" s="426"/>
      <c r="I116" s="426"/>
      <c r="J116" s="427"/>
      <c r="K116" s="427"/>
      <c r="L116" s="428"/>
      <c r="M116" s="179"/>
    </row>
    <row r="117" spans="2:13" ht="17.25" thickBot="1" thickTop="1">
      <c r="B117" s="429"/>
      <c r="C117" s="430"/>
      <c r="D117" s="430"/>
      <c r="E117" s="430"/>
      <c r="F117" s="430"/>
      <c r="G117" s="430"/>
      <c r="H117" s="430"/>
      <c r="I117" s="430"/>
      <c r="J117" s="430"/>
      <c r="K117" s="430"/>
      <c r="L117" s="430"/>
      <c r="M117" s="179"/>
    </row>
    <row r="118" spans="2:13" ht="47.25">
      <c r="B118" s="415" t="s">
        <v>98</v>
      </c>
      <c r="C118" s="431" t="s">
        <v>99</v>
      </c>
      <c r="D118" s="97" t="s">
        <v>100</v>
      </c>
      <c r="E118" s="432">
        <v>4102615639</v>
      </c>
      <c r="F118" s="432">
        <v>0</v>
      </c>
      <c r="G118" s="432">
        <f aca="true" t="shared" si="4" ref="G118:G177">+E118+F118</f>
        <v>4102615639</v>
      </c>
      <c r="H118" s="432">
        <v>3654164784</v>
      </c>
      <c r="I118" s="432">
        <f>+H118</f>
        <v>3654164784</v>
      </c>
      <c r="J118" s="433">
        <f aca="true" t="shared" si="5" ref="J118:J177">+G118-H118</f>
        <v>448450855</v>
      </c>
      <c r="K118" s="433">
        <f aca="true" t="shared" si="6" ref="K118:K177">+G118-I118</f>
        <v>448450855</v>
      </c>
      <c r="L118" s="434">
        <f aca="true" t="shared" si="7" ref="L118:L178">+(I118/G118)*100</f>
        <v>89.06914772280963</v>
      </c>
      <c r="M118" s="179"/>
    </row>
    <row r="119" spans="2:13" ht="15.75">
      <c r="B119" s="435"/>
      <c r="C119" s="436"/>
      <c r="D119" s="98" t="s">
        <v>101</v>
      </c>
      <c r="E119" s="437">
        <v>3926950450</v>
      </c>
      <c r="F119" s="437">
        <v>1252656970</v>
      </c>
      <c r="G119" s="437">
        <f t="shared" si="4"/>
        <v>5179607420</v>
      </c>
      <c r="H119" s="437">
        <v>5179607419</v>
      </c>
      <c r="I119" s="437">
        <v>4975451909</v>
      </c>
      <c r="J119" s="100">
        <f t="shared" si="5"/>
        <v>1</v>
      </c>
      <c r="K119" s="100">
        <f t="shared" si="6"/>
        <v>204155511</v>
      </c>
      <c r="L119" s="101">
        <f t="shared" si="7"/>
        <v>96.05847520003746</v>
      </c>
      <c r="M119" s="179"/>
    </row>
    <row r="120" spans="2:13" ht="47.25">
      <c r="B120" s="435"/>
      <c r="C120" s="436"/>
      <c r="D120" s="98" t="s">
        <v>102</v>
      </c>
      <c r="E120" s="437">
        <v>994753426</v>
      </c>
      <c r="F120" s="437">
        <v>1312079815</v>
      </c>
      <c r="G120" s="437">
        <f t="shared" si="4"/>
        <v>2306833241</v>
      </c>
      <c r="H120" s="437">
        <v>2306833241</v>
      </c>
      <c r="I120" s="437">
        <v>2306833241</v>
      </c>
      <c r="J120" s="100">
        <f t="shared" si="5"/>
        <v>0</v>
      </c>
      <c r="K120" s="100">
        <f t="shared" si="6"/>
        <v>0</v>
      </c>
      <c r="L120" s="101">
        <f t="shared" si="7"/>
        <v>100</v>
      </c>
      <c r="M120" s="179"/>
    </row>
    <row r="121" spans="2:13" ht="31.5">
      <c r="B121" s="435"/>
      <c r="C121" s="98" t="s">
        <v>103</v>
      </c>
      <c r="D121" s="99" t="s">
        <v>10</v>
      </c>
      <c r="E121" s="437">
        <v>3830987236</v>
      </c>
      <c r="F121" s="437">
        <v>1674858803</v>
      </c>
      <c r="G121" s="437">
        <f t="shared" si="4"/>
        <v>5505846039</v>
      </c>
      <c r="H121" s="437">
        <v>5341553206</v>
      </c>
      <c r="I121" s="437">
        <v>3200671082</v>
      </c>
      <c r="J121" s="100">
        <f t="shared" si="5"/>
        <v>164292833</v>
      </c>
      <c r="K121" s="100">
        <f t="shared" si="6"/>
        <v>2305174957</v>
      </c>
      <c r="L121" s="101">
        <f t="shared" si="7"/>
        <v>58.13222998479126</v>
      </c>
      <c r="M121" s="179"/>
    </row>
    <row r="122" spans="2:13" ht="15.75">
      <c r="B122" s="435"/>
      <c r="C122" s="438" t="s">
        <v>104</v>
      </c>
      <c r="D122" s="99" t="s">
        <v>105</v>
      </c>
      <c r="E122" s="437">
        <v>298901371</v>
      </c>
      <c r="F122" s="437">
        <v>0</v>
      </c>
      <c r="G122" s="437">
        <f t="shared" si="4"/>
        <v>298901371</v>
      </c>
      <c r="H122" s="437">
        <v>142951350</v>
      </c>
      <c r="I122" s="437">
        <v>12951350</v>
      </c>
      <c r="J122" s="100">
        <f t="shared" si="5"/>
        <v>155950021</v>
      </c>
      <c r="K122" s="100">
        <f t="shared" si="6"/>
        <v>285950021</v>
      </c>
      <c r="L122" s="101">
        <f t="shared" si="7"/>
        <v>4.332984474668066</v>
      </c>
      <c r="M122" s="179"/>
    </row>
    <row r="123" spans="2:13" ht="15.75">
      <c r="B123" s="435"/>
      <c r="C123" s="438"/>
      <c r="D123" s="99" t="s">
        <v>106</v>
      </c>
      <c r="E123" s="437"/>
      <c r="F123" s="437">
        <v>130000000</v>
      </c>
      <c r="G123" s="437">
        <f>+E123+F123</f>
        <v>130000000</v>
      </c>
      <c r="H123" s="437">
        <v>0</v>
      </c>
      <c r="I123" s="437">
        <v>0</v>
      </c>
      <c r="J123" s="100">
        <f>+G123-H123</f>
        <v>130000000</v>
      </c>
      <c r="K123" s="100">
        <f>+G123-I123</f>
        <v>130000000</v>
      </c>
      <c r="L123" s="101">
        <f>+(I123/G123)*100</f>
        <v>0</v>
      </c>
      <c r="M123" s="179"/>
    </row>
    <row r="124" spans="2:13" ht="31.5">
      <c r="B124" s="435"/>
      <c r="C124" s="98" t="s">
        <v>107</v>
      </c>
      <c r="D124" s="99" t="s">
        <v>106</v>
      </c>
      <c r="E124" s="437"/>
      <c r="F124" s="437">
        <v>150000000</v>
      </c>
      <c r="G124" s="437">
        <f>+E124+F124</f>
        <v>150000000</v>
      </c>
      <c r="H124" s="437">
        <v>120357850</v>
      </c>
      <c r="I124" s="437">
        <v>0</v>
      </c>
      <c r="J124" s="100">
        <f>+G124-H124</f>
        <v>29642150</v>
      </c>
      <c r="K124" s="100">
        <f>+G124-I124</f>
        <v>150000000</v>
      </c>
      <c r="L124" s="101">
        <f>+(I124/G124)*100</f>
        <v>0</v>
      </c>
      <c r="M124" s="179"/>
    </row>
    <row r="125" spans="2:13" ht="15.75">
      <c r="B125" s="435"/>
      <c r="C125" s="438" t="s">
        <v>47</v>
      </c>
      <c r="D125" s="99" t="s">
        <v>108</v>
      </c>
      <c r="E125" s="437">
        <v>184800000</v>
      </c>
      <c r="F125" s="437">
        <v>148895658</v>
      </c>
      <c r="G125" s="437">
        <f t="shared" si="4"/>
        <v>333695658</v>
      </c>
      <c r="H125" s="437">
        <v>215810903</v>
      </c>
      <c r="I125" s="437">
        <v>176873786</v>
      </c>
      <c r="J125" s="100">
        <f t="shared" si="5"/>
        <v>117884755</v>
      </c>
      <c r="K125" s="100">
        <f t="shared" si="6"/>
        <v>156821872</v>
      </c>
      <c r="L125" s="101">
        <f t="shared" si="7"/>
        <v>53.004521263504124</v>
      </c>
      <c r="M125" s="179"/>
    </row>
    <row r="126" spans="2:13" ht="47.25">
      <c r="B126" s="435"/>
      <c r="C126" s="438"/>
      <c r="D126" s="99" t="s">
        <v>109</v>
      </c>
      <c r="E126" s="437">
        <v>15000000</v>
      </c>
      <c r="F126" s="437">
        <v>0</v>
      </c>
      <c r="G126" s="437">
        <f t="shared" si="4"/>
        <v>15000000</v>
      </c>
      <c r="H126" s="437">
        <v>0</v>
      </c>
      <c r="I126" s="437">
        <v>0</v>
      </c>
      <c r="J126" s="100">
        <f t="shared" si="5"/>
        <v>15000000</v>
      </c>
      <c r="K126" s="100">
        <f t="shared" si="6"/>
        <v>15000000</v>
      </c>
      <c r="L126" s="101">
        <f t="shared" si="7"/>
        <v>0</v>
      </c>
      <c r="M126" s="179"/>
    </row>
    <row r="127" spans="2:13" ht="31.5">
      <c r="B127" s="435"/>
      <c r="C127" s="438"/>
      <c r="D127" s="99" t="s">
        <v>110</v>
      </c>
      <c r="E127" s="437"/>
      <c r="F127" s="437">
        <v>39325000</v>
      </c>
      <c r="G127" s="437">
        <f>+F127</f>
        <v>39325000</v>
      </c>
      <c r="H127" s="437">
        <v>7800000</v>
      </c>
      <c r="I127" s="437">
        <v>0</v>
      </c>
      <c r="J127" s="100">
        <f>+G127-H127</f>
        <v>31525000</v>
      </c>
      <c r="K127" s="100">
        <f>+G127-I127</f>
        <v>39325000</v>
      </c>
      <c r="L127" s="101">
        <f>+(I127/G127)*100</f>
        <v>0</v>
      </c>
      <c r="M127" s="179"/>
    </row>
    <row r="128" spans="2:13" ht="31.5">
      <c r="B128" s="435"/>
      <c r="C128" s="438"/>
      <c r="D128" s="99" t="s">
        <v>111</v>
      </c>
      <c r="E128" s="437">
        <v>100000000</v>
      </c>
      <c r="F128" s="437">
        <v>-23602000</v>
      </c>
      <c r="G128" s="437">
        <f t="shared" si="4"/>
        <v>76398000</v>
      </c>
      <c r="H128" s="437">
        <v>25500000</v>
      </c>
      <c r="I128" s="437">
        <v>25028160</v>
      </c>
      <c r="J128" s="100">
        <f t="shared" si="5"/>
        <v>50898000</v>
      </c>
      <c r="K128" s="100">
        <f t="shared" si="6"/>
        <v>51369840</v>
      </c>
      <c r="L128" s="101">
        <f t="shared" si="7"/>
        <v>32.760229325375015</v>
      </c>
      <c r="M128" s="179"/>
    </row>
    <row r="129" spans="2:13" ht="15.75">
      <c r="B129" s="435"/>
      <c r="C129" s="438" t="s">
        <v>112</v>
      </c>
      <c r="D129" s="99" t="s">
        <v>108</v>
      </c>
      <c r="E129" s="437">
        <v>20500000</v>
      </c>
      <c r="F129" s="437"/>
      <c r="G129" s="437">
        <f t="shared" si="4"/>
        <v>20500000</v>
      </c>
      <c r="H129" s="437">
        <v>19700000</v>
      </c>
      <c r="I129" s="437">
        <v>19616770</v>
      </c>
      <c r="J129" s="100">
        <f t="shared" si="5"/>
        <v>800000</v>
      </c>
      <c r="K129" s="100">
        <f t="shared" si="6"/>
        <v>883230</v>
      </c>
      <c r="L129" s="101">
        <f t="shared" si="7"/>
        <v>95.69156097560976</v>
      </c>
      <c r="M129" s="179"/>
    </row>
    <row r="130" spans="2:13" ht="31.5">
      <c r="B130" s="435"/>
      <c r="C130" s="438"/>
      <c r="D130" s="99" t="s">
        <v>111</v>
      </c>
      <c r="E130" s="437">
        <v>46000000</v>
      </c>
      <c r="F130" s="437">
        <v>-46000000</v>
      </c>
      <c r="G130" s="437">
        <f t="shared" si="4"/>
        <v>0</v>
      </c>
      <c r="H130" s="437">
        <v>0</v>
      </c>
      <c r="I130" s="437">
        <v>0</v>
      </c>
      <c r="J130" s="100">
        <f t="shared" si="5"/>
        <v>0</v>
      </c>
      <c r="K130" s="100">
        <f t="shared" si="6"/>
        <v>0</v>
      </c>
      <c r="L130" s="101"/>
      <c r="M130" s="179"/>
    </row>
    <row r="131" spans="2:13" ht="15.75">
      <c r="B131" s="435"/>
      <c r="C131" s="438" t="s">
        <v>113</v>
      </c>
      <c r="D131" s="99" t="s">
        <v>108</v>
      </c>
      <c r="E131" s="437">
        <v>45000000</v>
      </c>
      <c r="F131" s="437">
        <v>19797658</v>
      </c>
      <c r="G131" s="437">
        <f t="shared" si="4"/>
        <v>64797658</v>
      </c>
      <c r="H131" s="437">
        <v>64797658</v>
      </c>
      <c r="I131" s="437">
        <v>63047657</v>
      </c>
      <c r="J131" s="100">
        <f t="shared" si="5"/>
        <v>0</v>
      </c>
      <c r="K131" s="100">
        <f t="shared" si="6"/>
        <v>1750001</v>
      </c>
      <c r="L131" s="101">
        <f t="shared" si="7"/>
        <v>97.29928356361275</v>
      </c>
      <c r="M131" s="179"/>
    </row>
    <row r="132" spans="2:13" ht="47.25">
      <c r="B132" s="435"/>
      <c r="C132" s="438"/>
      <c r="D132" s="99" t="s">
        <v>109</v>
      </c>
      <c r="E132" s="437">
        <v>5000000</v>
      </c>
      <c r="F132" s="437"/>
      <c r="G132" s="437">
        <f t="shared" si="4"/>
        <v>5000000</v>
      </c>
      <c r="H132" s="437">
        <v>5000000</v>
      </c>
      <c r="I132" s="437">
        <v>5000000</v>
      </c>
      <c r="J132" s="100">
        <f t="shared" si="5"/>
        <v>0</v>
      </c>
      <c r="K132" s="100">
        <f t="shared" si="6"/>
        <v>0</v>
      </c>
      <c r="L132" s="101">
        <f t="shared" si="7"/>
        <v>100</v>
      </c>
      <c r="M132" s="179"/>
    </row>
    <row r="133" spans="2:13" ht="31.5">
      <c r="B133" s="435"/>
      <c r="C133" s="438"/>
      <c r="D133" s="99" t="s">
        <v>111</v>
      </c>
      <c r="E133" s="437">
        <v>115000000</v>
      </c>
      <c r="F133" s="437"/>
      <c r="G133" s="437">
        <v>115000000</v>
      </c>
      <c r="H133" s="437">
        <v>5750000</v>
      </c>
      <c r="I133" s="437">
        <v>5750000</v>
      </c>
      <c r="J133" s="100">
        <f t="shared" si="5"/>
        <v>109250000</v>
      </c>
      <c r="K133" s="100">
        <f t="shared" si="6"/>
        <v>109250000</v>
      </c>
      <c r="L133" s="101">
        <f t="shared" si="7"/>
        <v>5</v>
      </c>
      <c r="M133" s="179"/>
    </row>
    <row r="134" spans="2:13" ht="15.75">
      <c r="B134" s="435"/>
      <c r="C134" s="438" t="s">
        <v>114</v>
      </c>
      <c r="D134" s="99" t="s">
        <v>108</v>
      </c>
      <c r="E134" s="437">
        <v>40000000</v>
      </c>
      <c r="F134" s="437">
        <v>0</v>
      </c>
      <c r="G134" s="437">
        <f t="shared" si="4"/>
        <v>40000000</v>
      </c>
      <c r="H134" s="437">
        <v>38391765</v>
      </c>
      <c r="I134" s="437">
        <v>38291765</v>
      </c>
      <c r="J134" s="100">
        <f t="shared" si="5"/>
        <v>1608235</v>
      </c>
      <c r="K134" s="100">
        <f t="shared" si="6"/>
        <v>1708235</v>
      </c>
      <c r="L134" s="101">
        <f t="shared" si="7"/>
        <v>95.7294125</v>
      </c>
      <c r="M134" s="179"/>
    </row>
    <row r="135" spans="2:13" ht="47.25">
      <c r="B135" s="435"/>
      <c r="C135" s="438"/>
      <c r="D135" s="99" t="s">
        <v>109</v>
      </c>
      <c r="E135" s="437">
        <v>5000000</v>
      </c>
      <c r="F135" s="437"/>
      <c r="G135" s="437">
        <f t="shared" si="4"/>
        <v>5000000</v>
      </c>
      <c r="H135" s="437">
        <v>0</v>
      </c>
      <c r="I135" s="437">
        <v>0</v>
      </c>
      <c r="J135" s="100">
        <f t="shared" si="5"/>
        <v>5000000</v>
      </c>
      <c r="K135" s="100">
        <f t="shared" si="6"/>
        <v>5000000</v>
      </c>
      <c r="L135" s="101">
        <f t="shared" si="7"/>
        <v>0</v>
      </c>
      <c r="M135" s="179"/>
    </row>
    <row r="136" spans="2:13" ht="31.5">
      <c r="B136" s="435"/>
      <c r="C136" s="438"/>
      <c r="D136" s="99" t="s">
        <v>111</v>
      </c>
      <c r="E136" s="437">
        <v>50000000</v>
      </c>
      <c r="F136" s="437"/>
      <c r="G136" s="437">
        <f t="shared" si="4"/>
        <v>50000000</v>
      </c>
      <c r="H136" s="437">
        <v>0</v>
      </c>
      <c r="I136" s="437">
        <v>0</v>
      </c>
      <c r="J136" s="100">
        <f t="shared" si="5"/>
        <v>50000000</v>
      </c>
      <c r="K136" s="100">
        <f t="shared" si="6"/>
        <v>50000000</v>
      </c>
      <c r="L136" s="101">
        <f t="shared" si="7"/>
        <v>0</v>
      </c>
      <c r="M136" s="179"/>
    </row>
    <row r="137" spans="2:13" ht="15.75">
      <c r="B137" s="435"/>
      <c r="C137" s="438" t="s">
        <v>115</v>
      </c>
      <c r="D137" s="99" t="s">
        <v>106</v>
      </c>
      <c r="E137" s="437"/>
      <c r="F137" s="437">
        <v>20000000</v>
      </c>
      <c r="G137" s="437">
        <f>+E137+F137</f>
        <v>20000000</v>
      </c>
      <c r="H137" s="437">
        <v>0</v>
      </c>
      <c r="I137" s="437">
        <v>0</v>
      </c>
      <c r="J137" s="100">
        <f>+G137-H137</f>
        <v>20000000</v>
      </c>
      <c r="K137" s="100">
        <f>+G137-I137</f>
        <v>20000000</v>
      </c>
      <c r="L137" s="101">
        <f>+(I137/G137)*100</f>
        <v>0</v>
      </c>
      <c r="M137" s="179"/>
    </row>
    <row r="138" spans="2:13" ht="15.75">
      <c r="B138" s="435"/>
      <c r="C138" s="438"/>
      <c r="D138" s="99" t="s">
        <v>105</v>
      </c>
      <c r="E138" s="437"/>
      <c r="F138" s="437">
        <v>15000000</v>
      </c>
      <c r="G138" s="437">
        <f>+E138+F138</f>
        <v>15000000</v>
      </c>
      <c r="H138" s="437">
        <v>0</v>
      </c>
      <c r="I138" s="437">
        <v>0</v>
      </c>
      <c r="J138" s="100">
        <f>+G138-H138</f>
        <v>15000000</v>
      </c>
      <c r="K138" s="100">
        <f>+G138-I138</f>
        <v>15000000</v>
      </c>
      <c r="L138" s="101">
        <f>+(I138/G138)*100</f>
        <v>0</v>
      </c>
      <c r="M138" s="179"/>
    </row>
    <row r="139" spans="2:13" ht="15.75">
      <c r="B139" s="435"/>
      <c r="C139" s="438"/>
      <c r="D139" s="99" t="s">
        <v>108</v>
      </c>
      <c r="E139" s="437">
        <v>25000000</v>
      </c>
      <c r="F139" s="437">
        <v>0</v>
      </c>
      <c r="G139" s="437">
        <f t="shared" si="4"/>
        <v>25000000</v>
      </c>
      <c r="H139" s="437">
        <v>23400000</v>
      </c>
      <c r="I139" s="437">
        <v>18200000</v>
      </c>
      <c r="J139" s="100">
        <f t="shared" si="5"/>
        <v>1600000</v>
      </c>
      <c r="K139" s="100">
        <f t="shared" si="6"/>
        <v>6800000</v>
      </c>
      <c r="L139" s="101">
        <f t="shared" si="7"/>
        <v>72.8</v>
      </c>
      <c r="M139" s="179"/>
    </row>
    <row r="140" spans="2:13" ht="31.5">
      <c r="B140" s="439"/>
      <c r="C140" s="438"/>
      <c r="D140" s="99" t="s">
        <v>111</v>
      </c>
      <c r="E140" s="437">
        <v>19475342</v>
      </c>
      <c r="F140" s="437">
        <v>220000000</v>
      </c>
      <c r="G140" s="437">
        <f t="shared" si="4"/>
        <v>239475342</v>
      </c>
      <c r="H140" s="437">
        <v>120000000</v>
      </c>
      <c r="I140" s="437">
        <v>120000000</v>
      </c>
      <c r="J140" s="100">
        <f t="shared" si="5"/>
        <v>119475342</v>
      </c>
      <c r="K140" s="100">
        <f t="shared" si="6"/>
        <v>119475342</v>
      </c>
      <c r="L140" s="101">
        <f t="shared" si="7"/>
        <v>50.109543219694</v>
      </c>
      <c r="M140" s="179"/>
    </row>
    <row r="141" spans="2:13" ht="15.75">
      <c r="B141" s="440" t="s">
        <v>98</v>
      </c>
      <c r="C141" s="438" t="s">
        <v>116</v>
      </c>
      <c r="D141" s="99" t="s">
        <v>108</v>
      </c>
      <c r="E141" s="437">
        <v>45000000</v>
      </c>
      <c r="F141" s="437">
        <v>11552483</v>
      </c>
      <c r="G141" s="437">
        <f t="shared" si="4"/>
        <v>56552483</v>
      </c>
      <c r="H141" s="437">
        <v>53320000</v>
      </c>
      <c r="I141" s="437">
        <v>46600000</v>
      </c>
      <c r="J141" s="100">
        <f t="shared" si="5"/>
        <v>3232483</v>
      </c>
      <c r="K141" s="100">
        <f t="shared" si="6"/>
        <v>9952483</v>
      </c>
      <c r="L141" s="101">
        <f t="shared" si="7"/>
        <v>82.40133328893799</v>
      </c>
      <c r="M141" s="179"/>
    </row>
    <row r="142" spans="2:13" ht="15.75">
      <c r="B142" s="435"/>
      <c r="C142" s="438"/>
      <c r="D142" s="99" t="s">
        <v>106</v>
      </c>
      <c r="E142" s="437">
        <v>50000000</v>
      </c>
      <c r="F142" s="437">
        <v>150000000</v>
      </c>
      <c r="G142" s="437">
        <f t="shared" si="4"/>
        <v>200000000</v>
      </c>
      <c r="H142" s="437">
        <v>175420000</v>
      </c>
      <c r="I142" s="437">
        <v>39900000</v>
      </c>
      <c r="J142" s="100">
        <f t="shared" si="5"/>
        <v>24580000</v>
      </c>
      <c r="K142" s="100">
        <f t="shared" si="6"/>
        <v>160100000</v>
      </c>
      <c r="L142" s="101">
        <f t="shared" si="7"/>
        <v>19.950000000000003</v>
      </c>
      <c r="M142" s="179"/>
    </row>
    <row r="143" spans="2:13" ht="47.25">
      <c r="B143" s="435"/>
      <c r="C143" s="438"/>
      <c r="D143" s="99" t="s">
        <v>109</v>
      </c>
      <c r="E143" s="437">
        <v>5000000</v>
      </c>
      <c r="F143" s="437"/>
      <c r="G143" s="437">
        <f t="shared" si="4"/>
        <v>5000000</v>
      </c>
      <c r="H143" s="437">
        <v>4000000</v>
      </c>
      <c r="I143" s="437">
        <v>0</v>
      </c>
      <c r="J143" s="100">
        <f t="shared" si="5"/>
        <v>1000000</v>
      </c>
      <c r="K143" s="100">
        <f t="shared" si="6"/>
        <v>5000000</v>
      </c>
      <c r="L143" s="101">
        <f t="shared" si="7"/>
        <v>0</v>
      </c>
      <c r="M143" s="179"/>
    </row>
    <row r="144" spans="2:13" ht="31.5">
      <c r="B144" s="435"/>
      <c r="C144" s="438"/>
      <c r="D144" s="99" t="s">
        <v>117</v>
      </c>
      <c r="E144" s="437"/>
      <c r="F144" s="437">
        <v>139146447</v>
      </c>
      <c r="G144" s="437">
        <f>+E144+F144</f>
        <v>139146447</v>
      </c>
      <c r="H144" s="437">
        <v>98153357</v>
      </c>
      <c r="I144" s="437">
        <v>17896457</v>
      </c>
      <c r="J144" s="100">
        <f>+G144-H144</f>
        <v>40993090</v>
      </c>
      <c r="K144" s="100">
        <f>+G144-I144</f>
        <v>121249990</v>
      </c>
      <c r="L144" s="101">
        <f>+(I144/G144)*100</f>
        <v>12.861598255541514</v>
      </c>
      <c r="M144" s="179"/>
    </row>
    <row r="145" spans="2:13" ht="31.5">
      <c r="B145" s="435"/>
      <c r="C145" s="438"/>
      <c r="D145" s="99" t="s">
        <v>118</v>
      </c>
      <c r="E145" s="437">
        <v>65000000</v>
      </c>
      <c r="F145" s="437">
        <v>0</v>
      </c>
      <c r="G145" s="437">
        <f t="shared" si="4"/>
        <v>65000000</v>
      </c>
      <c r="H145" s="437">
        <v>9800000</v>
      </c>
      <c r="I145" s="437">
        <v>9800000</v>
      </c>
      <c r="J145" s="100">
        <f t="shared" si="5"/>
        <v>55200000</v>
      </c>
      <c r="K145" s="100">
        <f t="shared" si="6"/>
        <v>55200000</v>
      </c>
      <c r="L145" s="101">
        <f t="shared" si="7"/>
        <v>15.076923076923077</v>
      </c>
      <c r="M145" s="179"/>
    </row>
    <row r="146" spans="2:13" ht="15.75">
      <c r="B146" s="435"/>
      <c r="C146" s="438" t="s">
        <v>119</v>
      </c>
      <c r="D146" s="99" t="s">
        <v>108</v>
      </c>
      <c r="E146" s="437">
        <v>22000000</v>
      </c>
      <c r="F146" s="437">
        <v>8038320</v>
      </c>
      <c r="G146" s="437">
        <f t="shared" si="4"/>
        <v>30038320</v>
      </c>
      <c r="H146" s="437">
        <v>22400000</v>
      </c>
      <c r="I146" s="437">
        <v>22400000</v>
      </c>
      <c r="J146" s="100">
        <f t="shared" si="5"/>
        <v>7638320</v>
      </c>
      <c r="K146" s="100">
        <f t="shared" si="6"/>
        <v>7638320</v>
      </c>
      <c r="L146" s="101">
        <f t="shared" si="7"/>
        <v>74.57141411370543</v>
      </c>
      <c r="M146" s="179"/>
    </row>
    <row r="147" spans="2:13" ht="47.25">
      <c r="B147" s="435"/>
      <c r="C147" s="438"/>
      <c r="D147" s="99" t="s">
        <v>109</v>
      </c>
      <c r="E147" s="437">
        <v>5000000</v>
      </c>
      <c r="F147" s="437"/>
      <c r="G147" s="437">
        <f t="shared" si="4"/>
        <v>5000000</v>
      </c>
      <c r="H147" s="437">
        <v>5000000</v>
      </c>
      <c r="I147" s="437">
        <v>5000000</v>
      </c>
      <c r="J147" s="100">
        <f t="shared" si="5"/>
        <v>0</v>
      </c>
      <c r="K147" s="100">
        <f t="shared" si="6"/>
        <v>0</v>
      </c>
      <c r="L147" s="101">
        <f t="shared" si="7"/>
        <v>100</v>
      </c>
      <c r="M147" s="179"/>
    </row>
    <row r="148" spans="2:13" ht="31.5">
      <c r="B148" s="435"/>
      <c r="C148" s="438"/>
      <c r="D148" s="99" t="s">
        <v>120</v>
      </c>
      <c r="E148" s="437">
        <v>11000000</v>
      </c>
      <c r="F148" s="437"/>
      <c r="G148" s="437">
        <f t="shared" si="4"/>
        <v>11000000</v>
      </c>
      <c r="H148" s="437">
        <v>0</v>
      </c>
      <c r="I148" s="437">
        <v>0</v>
      </c>
      <c r="J148" s="100">
        <f t="shared" si="5"/>
        <v>11000000</v>
      </c>
      <c r="K148" s="100">
        <f t="shared" si="6"/>
        <v>11000000</v>
      </c>
      <c r="L148" s="101">
        <f t="shared" si="7"/>
        <v>0</v>
      </c>
      <c r="M148" s="179"/>
    </row>
    <row r="149" spans="2:13" ht="15.75">
      <c r="B149" s="435"/>
      <c r="C149" s="438" t="s">
        <v>121</v>
      </c>
      <c r="D149" s="99" t="s">
        <v>108</v>
      </c>
      <c r="E149" s="437">
        <v>94000000</v>
      </c>
      <c r="F149" s="437">
        <v>52900500</v>
      </c>
      <c r="G149" s="437">
        <f t="shared" si="4"/>
        <v>146900500</v>
      </c>
      <c r="H149" s="437">
        <v>82000000</v>
      </c>
      <c r="I149" s="437">
        <v>80650000</v>
      </c>
      <c r="J149" s="100">
        <f t="shared" si="5"/>
        <v>64900500</v>
      </c>
      <c r="K149" s="100">
        <f t="shared" si="6"/>
        <v>66250500</v>
      </c>
      <c r="L149" s="101">
        <f t="shared" si="7"/>
        <v>54.90110653129159</v>
      </c>
      <c r="M149" s="179"/>
    </row>
    <row r="150" spans="2:13" ht="47.25">
      <c r="B150" s="435"/>
      <c r="C150" s="438"/>
      <c r="D150" s="99" t="s">
        <v>109</v>
      </c>
      <c r="E150" s="437">
        <v>5000000</v>
      </c>
      <c r="F150" s="437"/>
      <c r="G150" s="437">
        <f t="shared" si="4"/>
        <v>5000000</v>
      </c>
      <c r="H150" s="437">
        <v>0</v>
      </c>
      <c r="I150" s="437">
        <v>0</v>
      </c>
      <c r="J150" s="100">
        <f t="shared" si="5"/>
        <v>5000000</v>
      </c>
      <c r="K150" s="100">
        <f t="shared" si="6"/>
        <v>5000000</v>
      </c>
      <c r="L150" s="101">
        <f t="shared" si="7"/>
        <v>0</v>
      </c>
      <c r="M150" s="179"/>
    </row>
    <row r="151" spans="2:13" ht="31.5">
      <c r="B151" s="435"/>
      <c r="C151" s="438"/>
      <c r="D151" s="99" t="s">
        <v>111</v>
      </c>
      <c r="E151" s="437">
        <v>100000000</v>
      </c>
      <c r="F151" s="437">
        <v>0</v>
      </c>
      <c r="G151" s="437">
        <f t="shared" si="4"/>
        <v>100000000</v>
      </c>
      <c r="H151" s="437">
        <v>39950000</v>
      </c>
      <c r="I151" s="437">
        <v>39950000</v>
      </c>
      <c r="J151" s="100">
        <f t="shared" si="5"/>
        <v>60050000</v>
      </c>
      <c r="K151" s="100">
        <f t="shared" si="6"/>
        <v>60050000</v>
      </c>
      <c r="L151" s="101">
        <f t="shared" si="7"/>
        <v>39.95</v>
      </c>
      <c r="M151" s="179"/>
    </row>
    <row r="152" spans="2:13" ht="15.75">
      <c r="B152" s="435"/>
      <c r="C152" s="438" t="s">
        <v>122</v>
      </c>
      <c r="D152" s="99" t="s">
        <v>108</v>
      </c>
      <c r="E152" s="437">
        <v>60000000</v>
      </c>
      <c r="F152" s="437">
        <v>0</v>
      </c>
      <c r="G152" s="437">
        <f t="shared" si="4"/>
        <v>60000000</v>
      </c>
      <c r="H152" s="437">
        <v>59802353</v>
      </c>
      <c r="I152" s="437">
        <v>52614102</v>
      </c>
      <c r="J152" s="100">
        <f t="shared" si="5"/>
        <v>197647</v>
      </c>
      <c r="K152" s="100">
        <f t="shared" si="6"/>
        <v>7385898</v>
      </c>
      <c r="L152" s="101">
        <f t="shared" si="7"/>
        <v>87.69017</v>
      </c>
      <c r="M152" s="179"/>
    </row>
    <row r="153" spans="2:13" ht="47.25">
      <c r="B153" s="435"/>
      <c r="C153" s="438"/>
      <c r="D153" s="99" t="s">
        <v>109</v>
      </c>
      <c r="E153" s="437">
        <v>5000000</v>
      </c>
      <c r="F153" s="437"/>
      <c r="G153" s="437">
        <f t="shared" si="4"/>
        <v>5000000</v>
      </c>
      <c r="H153" s="437">
        <v>5000000</v>
      </c>
      <c r="I153" s="437">
        <v>4358000</v>
      </c>
      <c r="J153" s="100">
        <f t="shared" si="5"/>
        <v>0</v>
      </c>
      <c r="K153" s="100">
        <f t="shared" si="6"/>
        <v>642000</v>
      </c>
      <c r="L153" s="101">
        <f t="shared" si="7"/>
        <v>87.16000000000001</v>
      </c>
      <c r="M153" s="179"/>
    </row>
    <row r="154" spans="2:13" ht="15.75">
      <c r="B154" s="435"/>
      <c r="C154" s="438"/>
      <c r="D154" s="99" t="s">
        <v>111</v>
      </c>
      <c r="E154" s="437">
        <v>342800000</v>
      </c>
      <c r="F154" s="437">
        <v>450873101</v>
      </c>
      <c r="G154" s="437">
        <f t="shared" si="4"/>
        <v>793673101</v>
      </c>
      <c r="H154" s="437">
        <v>427537748</v>
      </c>
      <c r="I154" s="437">
        <v>190461160</v>
      </c>
      <c r="J154" s="100">
        <f t="shared" si="5"/>
        <v>366135353</v>
      </c>
      <c r="K154" s="100">
        <f t="shared" si="6"/>
        <v>603211941</v>
      </c>
      <c r="L154" s="101">
        <f t="shared" si="7"/>
        <v>23.997431657949058</v>
      </c>
      <c r="M154" s="179"/>
    </row>
    <row r="155" spans="2:13" ht="15.75">
      <c r="B155" s="435"/>
      <c r="C155" s="438" t="s">
        <v>123</v>
      </c>
      <c r="D155" s="99" t="s">
        <v>108</v>
      </c>
      <c r="E155" s="437">
        <v>72415807</v>
      </c>
      <c r="F155" s="437">
        <v>11552483</v>
      </c>
      <c r="G155" s="437">
        <f t="shared" si="4"/>
        <v>83968290</v>
      </c>
      <c r="H155" s="437">
        <v>77050000</v>
      </c>
      <c r="I155" s="437">
        <v>74550000</v>
      </c>
      <c r="J155" s="100">
        <f t="shared" si="5"/>
        <v>6918290</v>
      </c>
      <c r="K155" s="100">
        <f t="shared" si="6"/>
        <v>9418290</v>
      </c>
      <c r="L155" s="101">
        <f t="shared" si="7"/>
        <v>88.78351577720589</v>
      </c>
      <c r="M155" s="179"/>
    </row>
    <row r="156" spans="2:13" ht="15.75">
      <c r="B156" s="435"/>
      <c r="C156" s="438"/>
      <c r="D156" s="99" t="s">
        <v>120</v>
      </c>
      <c r="E156" s="437">
        <v>210000000</v>
      </c>
      <c r="F156" s="437">
        <v>366971370</v>
      </c>
      <c r="G156" s="437">
        <f t="shared" si="4"/>
        <v>576971370</v>
      </c>
      <c r="H156" s="437">
        <v>43950000</v>
      </c>
      <c r="I156" s="437">
        <v>43950000</v>
      </c>
      <c r="J156" s="100">
        <f t="shared" si="5"/>
        <v>533021370</v>
      </c>
      <c r="K156" s="100">
        <f t="shared" si="6"/>
        <v>533021370</v>
      </c>
      <c r="L156" s="101">
        <f t="shared" si="7"/>
        <v>7.61736236583108</v>
      </c>
      <c r="M156" s="179"/>
    </row>
    <row r="157" spans="2:13" ht="15.75">
      <c r="B157" s="435"/>
      <c r="C157" s="438" t="s">
        <v>124</v>
      </c>
      <c r="D157" s="99" t="s">
        <v>108</v>
      </c>
      <c r="E157" s="437">
        <v>13000000</v>
      </c>
      <c r="F157" s="437">
        <v>15500000</v>
      </c>
      <c r="G157" s="437">
        <f t="shared" si="4"/>
        <v>28500000</v>
      </c>
      <c r="H157" s="437">
        <v>0</v>
      </c>
      <c r="I157" s="437">
        <v>0</v>
      </c>
      <c r="J157" s="100">
        <f t="shared" si="5"/>
        <v>28500000</v>
      </c>
      <c r="K157" s="100">
        <f t="shared" si="6"/>
        <v>28500000</v>
      </c>
      <c r="L157" s="101">
        <f t="shared" si="7"/>
        <v>0</v>
      </c>
      <c r="M157" s="179"/>
    </row>
    <row r="158" spans="2:13" ht="47.25">
      <c r="B158" s="435"/>
      <c r="C158" s="438"/>
      <c r="D158" s="99" t="s">
        <v>109</v>
      </c>
      <c r="E158" s="437">
        <v>5000000</v>
      </c>
      <c r="F158" s="437">
        <v>0</v>
      </c>
      <c r="G158" s="437">
        <f t="shared" si="4"/>
        <v>5000000</v>
      </c>
      <c r="H158" s="437">
        <v>0</v>
      </c>
      <c r="I158" s="437">
        <v>0</v>
      </c>
      <c r="J158" s="100">
        <f t="shared" si="5"/>
        <v>5000000</v>
      </c>
      <c r="K158" s="100">
        <f t="shared" si="6"/>
        <v>5000000</v>
      </c>
      <c r="L158" s="101">
        <f t="shared" si="7"/>
        <v>0</v>
      </c>
      <c r="M158" s="179"/>
    </row>
    <row r="159" spans="2:13" ht="15.75">
      <c r="B159" s="435"/>
      <c r="C159" s="438"/>
      <c r="D159" s="99" t="s">
        <v>111</v>
      </c>
      <c r="E159" s="437">
        <v>50000000</v>
      </c>
      <c r="F159" s="437">
        <v>0</v>
      </c>
      <c r="G159" s="437">
        <f t="shared" si="4"/>
        <v>50000000</v>
      </c>
      <c r="H159" s="437">
        <v>0</v>
      </c>
      <c r="I159" s="437">
        <v>0</v>
      </c>
      <c r="J159" s="100">
        <f t="shared" si="5"/>
        <v>50000000</v>
      </c>
      <c r="K159" s="100">
        <f t="shared" si="6"/>
        <v>50000000</v>
      </c>
      <c r="L159" s="101">
        <f t="shared" si="7"/>
        <v>0</v>
      </c>
      <c r="M159" s="179"/>
    </row>
    <row r="160" spans="2:13" ht="15.75">
      <c r="B160" s="435"/>
      <c r="C160" s="438" t="s">
        <v>125</v>
      </c>
      <c r="D160" s="99" t="s">
        <v>108</v>
      </c>
      <c r="E160" s="437">
        <v>30500000</v>
      </c>
      <c r="F160" s="437">
        <v>2600000</v>
      </c>
      <c r="G160" s="437">
        <f t="shared" si="4"/>
        <v>33100000</v>
      </c>
      <c r="H160" s="437">
        <v>24000000</v>
      </c>
      <c r="I160" s="437">
        <v>21000000</v>
      </c>
      <c r="J160" s="100">
        <f t="shared" si="5"/>
        <v>9100000</v>
      </c>
      <c r="K160" s="100">
        <f t="shared" si="6"/>
        <v>12100000</v>
      </c>
      <c r="L160" s="101">
        <f t="shared" si="7"/>
        <v>63.44410876132931</v>
      </c>
      <c r="M160" s="179"/>
    </row>
    <row r="161" spans="2:13" ht="47.25">
      <c r="B161" s="435"/>
      <c r="C161" s="438"/>
      <c r="D161" s="99" t="s">
        <v>109</v>
      </c>
      <c r="E161" s="437">
        <v>5000000</v>
      </c>
      <c r="F161" s="437"/>
      <c r="G161" s="437">
        <f t="shared" si="4"/>
        <v>5000000</v>
      </c>
      <c r="H161" s="437">
        <v>0</v>
      </c>
      <c r="I161" s="437">
        <v>0</v>
      </c>
      <c r="J161" s="100">
        <f t="shared" si="5"/>
        <v>5000000</v>
      </c>
      <c r="K161" s="100">
        <f t="shared" si="6"/>
        <v>5000000</v>
      </c>
      <c r="L161" s="101">
        <f t="shared" si="7"/>
        <v>0</v>
      </c>
      <c r="M161" s="179"/>
    </row>
    <row r="162" spans="2:13" ht="15.75">
      <c r="B162" s="439"/>
      <c r="C162" s="438" t="s">
        <v>126</v>
      </c>
      <c r="D162" s="99" t="s">
        <v>108</v>
      </c>
      <c r="E162" s="437">
        <v>24500000</v>
      </c>
      <c r="F162" s="437">
        <v>0</v>
      </c>
      <c r="G162" s="437">
        <f t="shared" si="4"/>
        <v>24500000</v>
      </c>
      <c r="H162" s="437">
        <v>24300000</v>
      </c>
      <c r="I162" s="437">
        <v>24000000</v>
      </c>
      <c r="J162" s="100">
        <f t="shared" si="5"/>
        <v>200000</v>
      </c>
      <c r="K162" s="100">
        <f t="shared" si="6"/>
        <v>500000</v>
      </c>
      <c r="L162" s="101">
        <f t="shared" si="7"/>
        <v>97.95918367346938</v>
      </c>
      <c r="M162" s="179"/>
    </row>
    <row r="163" spans="2:13" ht="47.25">
      <c r="B163" s="440" t="s">
        <v>98</v>
      </c>
      <c r="C163" s="438"/>
      <c r="D163" s="99" t="s">
        <v>109</v>
      </c>
      <c r="E163" s="437">
        <v>10000000</v>
      </c>
      <c r="F163" s="437">
        <v>0</v>
      </c>
      <c r="G163" s="437">
        <f t="shared" si="4"/>
        <v>10000000</v>
      </c>
      <c r="H163" s="437">
        <v>10000000</v>
      </c>
      <c r="I163" s="437">
        <v>10000000</v>
      </c>
      <c r="J163" s="100">
        <f t="shared" si="5"/>
        <v>0</v>
      </c>
      <c r="K163" s="100">
        <f t="shared" si="6"/>
        <v>0</v>
      </c>
      <c r="L163" s="101">
        <f t="shared" si="7"/>
        <v>100</v>
      </c>
      <c r="M163" s="179"/>
    </row>
    <row r="164" spans="2:13" ht="15.75">
      <c r="B164" s="435"/>
      <c r="C164" s="438"/>
      <c r="D164" s="99" t="s">
        <v>111</v>
      </c>
      <c r="E164" s="437">
        <v>50000000</v>
      </c>
      <c r="F164" s="437"/>
      <c r="G164" s="437">
        <f t="shared" si="4"/>
        <v>50000000</v>
      </c>
      <c r="H164" s="437">
        <v>0</v>
      </c>
      <c r="I164" s="437">
        <v>0</v>
      </c>
      <c r="J164" s="100">
        <f t="shared" si="5"/>
        <v>50000000</v>
      </c>
      <c r="K164" s="100">
        <f t="shared" si="6"/>
        <v>50000000</v>
      </c>
      <c r="L164" s="101">
        <f t="shared" si="7"/>
        <v>0</v>
      </c>
      <c r="M164" s="179"/>
    </row>
    <row r="165" spans="2:13" ht="15.75">
      <c r="B165" s="435"/>
      <c r="C165" s="438" t="s">
        <v>127</v>
      </c>
      <c r="D165" s="99" t="s">
        <v>108</v>
      </c>
      <c r="E165" s="437">
        <v>10000000</v>
      </c>
      <c r="F165" s="437">
        <v>0</v>
      </c>
      <c r="G165" s="437">
        <f t="shared" si="4"/>
        <v>10000000</v>
      </c>
      <c r="H165" s="437">
        <v>9993000</v>
      </c>
      <c r="I165" s="437">
        <v>0</v>
      </c>
      <c r="J165" s="100">
        <f t="shared" si="5"/>
        <v>7000</v>
      </c>
      <c r="K165" s="100">
        <f t="shared" si="6"/>
        <v>10000000</v>
      </c>
      <c r="L165" s="101">
        <f t="shared" si="7"/>
        <v>0</v>
      </c>
      <c r="M165" s="179"/>
    </row>
    <row r="166" spans="2:13" ht="47.25">
      <c r="B166" s="435"/>
      <c r="C166" s="438"/>
      <c r="D166" s="99" t="s">
        <v>109</v>
      </c>
      <c r="E166" s="437">
        <v>99911000</v>
      </c>
      <c r="F166" s="437">
        <v>16200000</v>
      </c>
      <c r="G166" s="437">
        <f t="shared" si="4"/>
        <v>116111000</v>
      </c>
      <c r="H166" s="437">
        <v>61900000</v>
      </c>
      <c r="I166" s="437">
        <v>59300000</v>
      </c>
      <c r="J166" s="100">
        <f t="shared" si="5"/>
        <v>54211000</v>
      </c>
      <c r="K166" s="100">
        <f t="shared" si="6"/>
        <v>56811000</v>
      </c>
      <c r="L166" s="101">
        <f t="shared" si="7"/>
        <v>51.07181920748249</v>
      </c>
      <c r="M166" s="179"/>
    </row>
    <row r="167" spans="2:13" ht="15.75">
      <c r="B167" s="435"/>
      <c r="C167" s="438"/>
      <c r="D167" s="99" t="s">
        <v>111</v>
      </c>
      <c r="E167" s="437">
        <v>46000000</v>
      </c>
      <c r="F167" s="437">
        <v>101475545</v>
      </c>
      <c r="G167" s="437">
        <f t="shared" si="4"/>
        <v>147475545</v>
      </c>
      <c r="H167" s="437">
        <v>42375000</v>
      </c>
      <c r="I167" s="437">
        <v>1050000</v>
      </c>
      <c r="J167" s="100">
        <f t="shared" si="5"/>
        <v>105100545</v>
      </c>
      <c r="K167" s="100">
        <f t="shared" si="6"/>
        <v>146425545</v>
      </c>
      <c r="L167" s="101">
        <f t="shared" si="7"/>
        <v>0.7119824510565463</v>
      </c>
      <c r="M167" s="179"/>
    </row>
    <row r="168" spans="2:13" ht="47.25">
      <c r="B168" s="435"/>
      <c r="C168" s="441" t="s">
        <v>128</v>
      </c>
      <c r="D168" s="99" t="s">
        <v>109</v>
      </c>
      <c r="E168" s="437">
        <v>3500000</v>
      </c>
      <c r="F168" s="437">
        <v>0</v>
      </c>
      <c r="G168" s="437">
        <f t="shared" si="4"/>
        <v>3500000</v>
      </c>
      <c r="H168" s="437">
        <v>0</v>
      </c>
      <c r="I168" s="437">
        <v>0</v>
      </c>
      <c r="J168" s="100">
        <f t="shared" si="5"/>
        <v>3500000</v>
      </c>
      <c r="K168" s="100">
        <f t="shared" si="6"/>
        <v>3500000</v>
      </c>
      <c r="L168" s="101">
        <f t="shared" si="7"/>
        <v>0</v>
      </c>
      <c r="M168" s="179"/>
    </row>
    <row r="169" spans="2:13" ht="31.5">
      <c r="B169" s="435"/>
      <c r="C169" s="442"/>
      <c r="D169" s="99" t="s">
        <v>129</v>
      </c>
      <c r="E169" s="437"/>
      <c r="F169" s="437">
        <v>3000000</v>
      </c>
      <c r="G169" s="437">
        <v>3000000</v>
      </c>
      <c r="H169" s="437">
        <v>0</v>
      </c>
      <c r="I169" s="437">
        <v>0</v>
      </c>
      <c r="J169" s="100">
        <f>+G169-H169</f>
        <v>3000000</v>
      </c>
      <c r="K169" s="100">
        <f>+G169-I169</f>
        <v>3000000</v>
      </c>
      <c r="L169" s="101">
        <f>+(I169/G169)*100</f>
        <v>0</v>
      </c>
      <c r="M169" s="179"/>
    </row>
    <row r="170" spans="2:13" ht="15.75">
      <c r="B170" s="435"/>
      <c r="C170" s="438" t="s">
        <v>130</v>
      </c>
      <c r="D170" s="99" t="s">
        <v>108</v>
      </c>
      <c r="E170" s="437">
        <v>49250000</v>
      </c>
      <c r="F170" s="437">
        <v>0</v>
      </c>
      <c r="G170" s="437">
        <f t="shared" si="4"/>
        <v>49250000</v>
      </c>
      <c r="H170" s="437">
        <v>47391126</v>
      </c>
      <c r="I170" s="437">
        <v>42224194</v>
      </c>
      <c r="J170" s="100">
        <f t="shared" si="5"/>
        <v>1858874</v>
      </c>
      <c r="K170" s="100">
        <f t="shared" si="6"/>
        <v>7025806</v>
      </c>
      <c r="L170" s="101">
        <f t="shared" si="7"/>
        <v>85.7344040609137</v>
      </c>
      <c r="M170" s="179"/>
    </row>
    <row r="171" spans="2:13" ht="47.25">
      <c r="B171" s="435"/>
      <c r="C171" s="438"/>
      <c r="D171" s="99" t="s">
        <v>109</v>
      </c>
      <c r="E171" s="437">
        <v>5000000</v>
      </c>
      <c r="F171" s="437">
        <v>0</v>
      </c>
      <c r="G171" s="437">
        <f t="shared" si="4"/>
        <v>5000000</v>
      </c>
      <c r="H171" s="437">
        <v>0</v>
      </c>
      <c r="I171" s="437">
        <v>0</v>
      </c>
      <c r="J171" s="100">
        <f t="shared" si="5"/>
        <v>5000000</v>
      </c>
      <c r="K171" s="100">
        <f t="shared" si="6"/>
        <v>5000000</v>
      </c>
      <c r="L171" s="101">
        <f t="shared" si="7"/>
        <v>0</v>
      </c>
      <c r="M171" s="179"/>
    </row>
    <row r="172" spans="2:13" ht="31.5">
      <c r="B172" s="435"/>
      <c r="C172" s="438"/>
      <c r="D172" s="99" t="s">
        <v>131</v>
      </c>
      <c r="E172" s="437">
        <v>42000000</v>
      </c>
      <c r="F172" s="437">
        <v>101195827</v>
      </c>
      <c r="G172" s="437">
        <f>+E172+F172</f>
        <v>143195827</v>
      </c>
      <c r="H172" s="437">
        <v>60391529</v>
      </c>
      <c r="I172" s="437">
        <v>27391529</v>
      </c>
      <c r="J172" s="100">
        <f t="shared" si="5"/>
        <v>82804298</v>
      </c>
      <c r="K172" s="100">
        <f t="shared" si="6"/>
        <v>115804298</v>
      </c>
      <c r="L172" s="101">
        <f t="shared" si="7"/>
        <v>19.128720140706335</v>
      </c>
      <c r="M172" s="179"/>
    </row>
    <row r="173" spans="2:13" ht="31.5">
      <c r="B173" s="435"/>
      <c r="C173" s="438"/>
      <c r="D173" s="99" t="s">
        <v>132</v>
      </c>
      <c r="E173" s="437">
        <v>26250000</v>
      </c>
      <c r="F173" s="443">
        <v>33756429</v>
      </c>
      <c r="G173" s="443">
        <f t="shared" si="4"/>
        <v>60006429</v>
      </c>
      <c r="H173" s="443">
        <v>13687092</v>
      </c>
      <c r="I173" s="443">
        <v>10853626</v>
      </c>
      <c r="J173" s="100">
        <f t="shared" si="5"/>
        <v>46319337</v>
      </c>
      <c r="K173" s="100">
        <f t="shared" si="6"/>
        <v>49152803</v>
      </c>
      <c r="L173" s="101">
        <f t="shared" si="7"/>
        <v>18.08743859762093</v>
      </c>
      <c r="M173" s="179"/>
    </row>
    <row r="174" spans="2:13" ht="31.5">
      <c r="B174" s="435"/>
      <c r="C174" s="438"/>
      <c r="D174" s="99" t="s">
        <v>129</v>
      </c>
      <c r="E174" s="437">
        <v>10000000</v>
      </c>
      <c r="F174" s="443">
        <v>0</v>
      </c>
      <c r="G174" s="443">
        <f t="shared" si="4"/>
        <v>10000000</v>
      </c>
      <c r="H174" s="443">
        <v>10000000</v>
      </c>
      <c r="I174" s="443">
        <v>6600000</v>
      </c>
      <c r="J174" s="100">
        <f t="shared" si="5"/>
        <v>0</v>
      </c>
      <c r="K174" s="100">
        <f t="shared" si="6"/>
        <v>3400000</v>
      </c>
      <c r="L174" s="101">
        <f t="shared" si="7"/>
        <v>66</v>
      </c>
      <c r="M174" s="179"/>
    </row>
    <row r="175" spans="2:13" ht="31.5">
      <c r="B175" s="439"/>
      <c r="C175" s="98" t="s">
        <v>133</v>
      </c>
      <c r="D175" s="99" t="s">
        <v>134</v>
      </c>
      <c r="E175" s="437">
        <v>18500000</v>
      </c>
      <c r="F175" s="443">
        <v>14970177</v>
      </c>
      <c r="G175" s="443">
        <f t="shared" si="4"/>
        <v>33470177</v>
      </c>
      <c r="H175" s="443">
        <v>13987291</v>
      </c>
      <c r="I175" s="443">
        <v>12387291</v>
      </c>
      <c r="J175" s="100">
        <f t="shared" si="5"/>
        <v>19482886</v>
      </c>
      <c r="K175" s="100">
        <f t="shared" si="6"/>
        <v>21082886</v>
      </c>
      <c r="L175" s="101">
        <f t="shared" si="7"/>
        <v>37.00993574070433</v>
      </c>
      <c r="M175" s="179"/>
    </row>
    <row r="176" spans="2:13" ht="47.25">
      <c r="B176" s="102" t="s">
        <v>135</v>
      </c>
      <c r="C176" s="98" t="s">
        <v>136</v>
      </c>
      <c r="D176" s="99" t="s">
        <v>106</v>
      </c>
      <c r="E176" s="443">
        <v>50000000</v>
      </c>
      <c r="F176" s="443">
        <v>150000000</v>
      </c>
      <c r="G176" s="443">
        <f t="shared" si="4"/>
        <v>200000000</v>
      </c>
      <c r="H176" s="443">
        <v>65064842</v>
      </c>
      <c r="I176" s="443">
        <v>1861333</v>
      </c>
      <c r="J176" s="100">
        <f t="shared" si="5"/>
        <v>134935158</v>
      </c>
      <c r="K176" s="100">
        <f t="shared" si="6"/>
        <v>198138667</v>
      </c>
      <c r="L176" s="101">
        <f t="shared" si="7"/>
        <v>0.9306665000000001</v>
      </c>
      <c r="M176" s="179"/>
    </row>
    <row r="177" spans="2:13" ht="47.25">
      <c r="B177" s="102" t="s">
        <v>137</v>
      </c>
      <c r="C177" s="98" t="s">
        <v>138</v>
      </c>
      <c r="D177" s="99" t="s">
        <v>109</v>
      </c>
      <c r="E177" s="443">
        <v>20000000</v>
      </c>
      <c r="F177" s="443">
        <v>0</v>
      </c>
      <c r="G177" s="443">
        <f t="shared" si="4"/>
        <v>20000000</v>
      </c>
      <c r="H177" s="443">
        <v>0</v>
      </c>
      <c r="I177" s="443">
        <v>0</v>
      </c>
      <c r="J177" s="100">
        <f t="shared" si="5"/>
        <v>20000000</v>
      </c>
      <c r="K177" s="100">
        <f t="shared" si="6"/>
        <v>20000000</v>
      </c>
      <c r="L177" s="101">
        <f t="shared" si="7"/>
        <v>0</v>
      </c>
      <c r="M177" s="179"/>
    </row>
    <row r="178" spans="2:13" ht="16.5" thickBot="1">
      <c r="B178" s="444" t="s">
        <v>139</v>
      </c>
      <c r="C178" s="445"/>
      <c r="D178" s="445"/>
      <c r="E178" s="446">
        <f aca="true" t="shared" si="8" ref="E178:K178">SUM(E118:E177)</f>
        <v>15485610271</v>
      </c>
      <c r="F178" s="446">
        <f t="shared" si="8"/>
        <v>6542744586</v>
      </c>
      <c r="G178" s="446">
        <f t="shared" si="8"/>
        <v>22028354857</v>
      </c>
      <c r="H178" s="446">
        <f t="shared" si="8"/>
        <v>18758091514</v>
      </c>
      <c r="I178" s="446">
        <f t="shared" si="8"/>
        <v>15466678196</v>
      </c>
      <c r="J178" s="446">
        <f t="shared" si="8"/>
        <v>3270263343</v>
      </c>
      <c r="K178" s="446">
        <f t="shared" si="8"/>
        <v>6561676661</v>
      </c>
      <c r="L178" s="447">
        <f t="shared" si="7"/>
        <v>70.2125887130655</v>
      </c>
      <c r="M178" s="158"/>
    </row>
    <row r="179" spans="2:19" ht="15.75">
      <c r="B179" s="263" t="s">
        <v>0</v>
      </c>
      <c r="C179" s="264" t="s">
        <v>1</v>
      </c>
      <c r="D179" s="264" t="s">
        <v>2</v>
      </c>
      <c r="E179" s="264" t="s">
        <v>3</v>
      </c>
      <c r="F179" s="264" t="s">
        <v>4</v>
      </c>
      <c r="G179" s="266" t="s">
        <v>3</v>
      </c>
      <c r="H179" s="264" t="s">
        <v>5</v>
      </c>
      <c r="I179" s="264" t="s">
        <v>6</v>
      </c>
      <c r="J179" s="264"/>
      <c r="K179" s="264"/>
      <c r="L179" s="264" t="s">
        <v>16</v>
      </c>
      <c r="M179" s="264"/>
      <c r="N179" s="264"/>
      <c r="O179" s="264" t="s">
        <v>7</v>
      </c>
      <c r="P179" s="264"/>
      <c r="Q179" s="264"/>
      <c r="R179" s="264"/>
      <c r="S179" s="267" t="s">
        <v>20</v>
      </c>
    </row>
    <row r="180" spans="2:19" ht="32.25" thickBot="1">
      <c r="B180" s="268"/>
      <c r="C180" s="269"/>
      <c r="D180" s="269"/>
      <c r="E180" s="269"/>
      <c r="F180" s="269"/>
      <c r="G180" s="271"/>
      <c r="H180" s="269"/>
      <c r="I180" s="272" t="s">
        <v>8</v>
      </c>
      <c r="J180" s="272" t="s">
        <v>18</v>
      </c>
      <c r="K180" s="272" t="s">
        <v>19</v>
      </c>
      <c r="L180" s="274" t="s">
        <v>9</v>
      </c>
      <c r="M180" s="272" t="s">
        <v>10</v>
      </c>
      <c r="N180" s="272" t="s">
        <v>14</v>
      </c>
      <c r="O180" s="272" t="s">
        <v>11</v>
      </c>
      <c r="P180" s="272" t="s">
        <v>12</v>
      </c>
      <c r="Q180" s="272" t="s">
        <v>15</v>
      </c>
      <c r="R180" s="272" t="s">
        <v>13</v>
      </c>
      <c r="S180" s="275"/>
    </row>
    <row r="181" spans="2:19" ht="15.75" thickBot="1">
      <c r="B181" s="258"/>
      <c r="C181" s="258"/>
      <c r="D181" s="258"/>
      <c r="E181" s="258"/>
      <c r="F181" s="258"/>
      <c r="G181" s="260"/>
      <c r="H181" s="258"/>
      <c r="I181" s="258"/>
      <c r="J181" s="258"/>
      <c r="K181" s="258"/>
      <c r="L181" s="261"/>
      <c r="M181" s="258"/>
      <c r="N181" s="258"/>
      <c r="O181" s="258"/>
      <c r="P181" s="258"/>
      <c r="Q181" s="258"/>
      <c r="R181" s="258"/>
      <c r="S181" s="258"/>
    </row>
    <row r="182" spans="2:19" ht="409.5" thickBot="1">
      <c r="B182" s="172" t="s">
        <v>277</v>
      </c>
      <c r="C182" s="174" t="s">
        <v>278</v>
      </c>
      <c r="D182" s="174" t="s">
        <v>279</v>
      </c>
      <c r="E182" s="180">
        <v>1</v>
      </c>
      <c r="F182" s="448" t="s">
        <v>293</v>
      </c>
      <c r="G182" s="449">
        <v>0.3</v>
      </c>
      <c r="H182" s="113" t="s">
        <v>280</v>
      </c>
      <c r="I182" s="110" t="s">
        <v>281</v>
      </c>
      <c r="J182" s="111" t="s">
        <v>282</v>
      </c>
      <c r="K182" s="112" t="s">
        <v>283</v>
      </c>
      <c r="L182" s="113">
        <v>33389737</v>
      </c>
      <c r="M182" s="450"/>
      <c r="N182" s="451"/>
      <c r="O182" s="452"/>
      <c r="P182" s="452"/>
      <c r="Q182" s="452"/>
      <c r="R182" s="452"/>
      <c r="S182" s="114" t="s">
        <v>284</v>
      </c>
    </row>
    <row r="183" spans="2:19" ht="409.5" thickBot="1">
      <c r="B183" s="178"/>
      <c r="C183" s="179"/>
      <c r="D183" s="179"/>
      <c r="E183" s="181"/>
      <c r="F183" s="448" t="s">
        <v>294</v>
      </c>
      <c r="G183" s="453">
        <v>0.2</v>
      </c>
      <c r="H183" s="115" t="s">
        <v>285</v>
      </c>
      <c r="I183" s="116" t="s">
        <v>286</v>
      </c>
      <c r="J183" s="454">
        <v>132</v>
      </c>
      <c r="K183" s="454">
        <v>132</v>
      </c>
      <c r="L183" s="117">
        <v>27099737</v>
      </c>
      <c r="M183" s="455"/>
      <c r="N183" s="456"/>
      <c r="O183" s="457"/>
      <c r="P183" s="457"/>
      <c r="Q183" s="457"/>
      <c r="R183" s="457"/>
      <c r="S183" s="118"/>
    </row>
    <row r="184" spans="2:19" ht="30.75" thickBot="1">
      <c r="B184" s="178"/>
      <c r="C184" s="179"/>
      <c r="D184" s="179"/>
      <c r="E184" s="181"/>
      <c r="F184" s="448" t="s">
        <v>287</v>
      </c>
      <c r="G184" s="453">
        <v>0.2</v>
      </c>
      <c r="H184" s="119" t="s">
        <v>288</v>
      </c>
      <c r="I184" s="117" t="s">
        <v>289</v>
      </c>
      <c r="J184" s="454">
        <v>20</v>
      </c>
      <c r="K184" s="454">
        <v>20</v>
      </c>
      <c r="L184" s="117">
        <v>3383050</v>
      </c>
      <c r="M184" s="455">
        <v>18400000</v>
      </c>
      <c r="N184" s="117">
        <v>147475545</v>
      </c>
      <c r="O184" s="457"/>
      <c r="P184" s="457"/>
      <c r="Q184" s="457"/>
      <c r="R184" s="457"/>
      <c r="S184" s="118"/>
    </row>
    <row r="185" spans="2:19" ht="409.5" thickBot="1">
      <c r="B185" s="178"/>
      <c r="C185" s="179"/>
      <c r="D185" s="179"/>
      <c r="E185" s="181"/>
      <c r="F185" s="448" t="s">
        <v>295</v>
      </c>
      <c r="G185" s="453">
        <v>0.2</v>
      </c>
      <c r="H185" s="120" t="s">
        <v>288</v>
      </c>
      <c r="I185" s="121" t="s">
        <v>290</v>
      </c>
      <c r="J185" s="458">
        <v>47</v>
      </c>
      <c r="K185" s="122">
        <v>60</v>
      </c>
      <c r="L185" s="117">
        <v>30399737</v>
      </c>
      <c r="M185" s="459"/>
      <c r="N185" s="451"/>
      <c r="O185" s="457"/>
      <c r="P185" s="457"/>
      <c r="Q185" s="457"/>
      <c r="R185" s="457"/>
      <c r="S185" s="118"/>
    </row>
    <row r="186" spans="2:19" ht="409.5" thickBot="1">
      <c r="B186" s="173"/>
      <c r="C186" s="175"/>
      <c r="D186" s="175"/>
      <c r="E186" s="182"/>
      <c r="F186" s="123" t="s">
        <v>296</v>
      </c>
      <c r="G186" s="453">
        <v>0.1</v>
      </c>
      <c r="H186" s="460" t="s">
        <v>291</v>
      </c>
      <c r="I186" s="121" t="s">
        <v>290</v>
      </c>
      <c r="J186" s="124">
        <v>26</v>
      </c>
      <c r="K186" s="124">
        <v>26</v>
      </c>
      <c r="L186" s="125">
        <v>21899737</v>
      </c>
      <c r="M186" s="461"/>
      <c r="N186" s="451"/>
      <c r="O186" s="462"/>
      <c r="P186" s="462"/>
      <c r="Q186" s="462"/>
      <c r="R186" s="462"/>
      <c r="S186" s="126" t="s">
        <v>292</v>
      </c>
    </row>
    <row r="187" spans="2:19" ht="15.75">
      <c r="B187" s="263" t="s">
        <v>0</v>
      </c>
      <c r="C187" s="264" t="s">
        <v>1</v>
      </c>
      <c r="D187" s="264" t="s">
        <v>2</v>
      </c>
      <c r="E187" s="264" t="s">
        <v>3</v>
      </c>
      <c r="F187" s="264" t="s">
        <v>4</v>
      </c>
      <c r="G187" s="266" t="s">
        <v>3</v>
      </c>
      <c r="H187" s="264" t="s">
        <v>5</v>
      </c>
      <c r="I187" s="264" t="s">
        <v>6</v>
      </c>
      <c r="J187" s="264"/>
      <c r="K187" s="264"/>
      <c r="L187" s="264" t="s">
        <v>16</v>
      </c>
      <c r="M187" s="264"/>
      <c r="N187" s="264"/>
      <c r="O187" s="264" t="s">
        <v>7</v>
      </c>
      <c r="P187" s="264"/>
      <c r="Q187" s="264"/>
      <c r="R187" s="264"/>
      <c r="S187" s="267" t="s">
        <v>20</v>
      </c>
    </row>
    <row r="188" spans="2:19" ht="32.25" thickBot="1">
      <c r="B188" s="268"/>
      <c r="C188" s="269"/>
      <c r="D188" s="269"/>
      <c r="E188" s="269"/>
      <c r="F188" s="269"/>
      <c r="G188" s="271"/>
      <c r="H188" s="269"/>
      <c r="I188" s="272" t="s">
        <v>8</v>
      </c>
      <c r="J188" s="272" t="s">
        <v>18</v>
      </c>
      <c r="K188" s="272" t="s">
        <v>19</v>
      </c>
      <c r="L188" s="274" t="s">
        <v>9</v>
      </c>
      <c r="M188" s="272" t="s">
        <v>10</v>
      </c>
      <c r="N188" s="272" t="s">
        <v>14</v>
      </c>
      <c r="O188" s="272" t="s">
        <v>11</v>
      </c>
      <c r="P188" s="272" t="s">
        <v>12</v>
      </c>
      <c r="Q188" s="272" t="s">
        <v>15</v>
      </c>
      <c r="R188" s="272" t="s">
        <v>13</v>
      </c>
      <c r="S188" s="275"/>
    </row>
    <row r="189" spans="2:19" ht="15.75" thickBot="1">
      <c r="B189" s="258"/>
      <c r="C189" s="258"/>
      <c r="D189" s="258"/>
      <c r="E189" s="258"/>
      <c r="F189" s="258"/>
      <c r="G189" s="260"/>
      <c r="H189" s="258"/>
      <c r="I189" s="258"/>
      <c r="J189" s="258"/>
      <c r="K189" s="258"/>
      <c r="L189" s="261"/>
      <c r="M189" s="258"/>
      <c r="N189" s="258"/>
      <c r="O189" s="258"/>
      <c r="P189" s="258"/>
      <c r="Q189" s="258"/>
      <c r="R189" s="258"/>
      <c r="S189" s="258"/>
    </row>
    <row r="190" spans="2:19" ht="409.5" thickBot="1">
      <c r="B190" s="172" t="s">
        <v>277</v>
      </c>
      <c r="C190" s="174" t="s">
        <v>297</v>
      </c>
      <c r="D190" s="174" t="s">
        <v>126</v>
      </c>
      <c r="E190" s="176"/>
      <c r="F190" s="132" t="s">
        <v>298</v>
      </c>
      <c r="G190" s="463">
        <v>0.6</v>
      </c>
      <c r="H190" s="464" t="s">
        <v>299</v>
      </c>
      <c r="I190" s="110" t="s">
        <v>281</v>
      </c>
      <c r="J190" s="131" t="s">
        <v>300</v>
      </c>
      <c r="K190" s="133" t="s">
        <v>301</v>
      </c>
      <c r="L190" s="134"/>
      <c r="M190" s="465">
        <v>25200000</v>
      </c>
      <c r="N190" s="466"/>
      <c r="O190" s="452"/>
      <c r="P190" s="452"/>
      <c r="Q190" s="452"/>
      <c r="R190" s="452"/>
      <c r="S190" s="135" t="s">
        <v>284</v>
      </c>
    </row>
    <row r="191" spans="2:19" ht="409.5" thickBot="1">
      <c r="B191" s="173"/>
      <c r="C191" s="175"/>
      <c r="D191" s="175"/>
      <c r="E191" s="177"/>
      <c r="F191" s="136" t="s">
        <v>302</v>
      </c>
      <c r="G191" s="467">
        <v>0.4</v>
      </c>
      <c r="H191" s="468" t="s">
        <v>303</v>
      </c>
      <c r="I191" s="121" t="s">
        <v>290</v>
      </c>
      <c r="J191" s="124">
        <v>26</v>
      </c>
      <c r="K191" s="124">
        <v>26</v>
      </c>
      <c r="L191" s="121"/>
      <c r="M191" s="461">
        <v>7700000</v>
      </c>
      <c r="N191" s="466">
        <v>10000000</v>
      </c>
      <c r="O191" s="462"/>
      <c r="P191" s="462"/>
      <c r="Q191" s="462"/>
      <c r="R191" s="462"/>
      <c r="S191" s="137" t="s">
        <v>292</v>
      </c>
    </row>
    <row r="192" spans="2:19" ht="15">
      <c r="B192" s="469" t="s">
        <v>0</v>
      </c>
      <c r="C192" s="470" t="s">
        <v>1</v>
      </c>
      <c r="D192" s="470" t="s">
        <v>2</v>
      </c>
      <c r="E192" s="470" t="s">
        <v>3</v>
      </c>
      <c r="F192" s="470" t="s">
        <v>4</v>
      </c>
      <c r="G192" s="471" t="s">
        <v>3</v>
      </c>
      <c r="H192" s="470" t="s">
        <v>5</v>
      </c>
      <c r="I192" s="470" t="s">
        <v>6</v>
      </c>
      <c r="J192" s="470"/>
      <c r="K192" s="470"/>
      <c r="L192" s="470" t="s">
        <v>16</v>
      </c>
      <c r="M192" s="470"/>
      <c r="N192" s="470"/>
      <c r="O192" s="470" t="s">
        <v>7</v>
      </c>
      <c r="P192" s="470"/>
      <c r="Q192" s="470"/>
      <c r="R192" s="470"/>
      <c r="S192" s="472" t="s">
        <v>20</v>
      </c>
    </row>
    <row r="193" spans="2:19" ht="30.75" thickBot="1">
      <c r="B193" s="473"/>
      <c r="C193" s="474"/>
      <c r="D193" s="474"/>
      <c r="E193" s="474"/>
      <c r="F193" s="474"/>
      <c r="G193" s="475"/>
      <c r="H193" s="474"/>
      <c r="I193" s="476" t="s">
        <v>8</v>
      </c>
      <c r="J193" s="476" t="s">
        <v>18</v>
      </c>
      <c r="K193" s="476" t="s">
        <v>19</v>
      </c>
      <c r="L193" s="477" t="s">
        <v>9</v>
      </c>
      <c r="M193" s="476" t="s">
        <v>10</v>
      </c>
      <c r="N193" s="478" t="s">
        <v>14</v>
      </c>
      <c r="O193" s="479" t="s">
        <v>11</v>
      </c>
      <c r="P193" s="479" t="s">
        <v>12</v>
      </c>
      <c r="Q193" s="479" t="s">
        <v>15</v>
      </c>
      <c r="R193" s="479" t="s">
        <v>13</v>
      </c>
      <c r="S193" s="480"/>
    </row>
    <row r="194" spans="2:19" ht="15.75" thickBot="1">
      <c r="B194" s="481"/>
      <c r="C194" s="481"/>
      <c r="D194" s="481"/>
      <c r="E194" s="481"/>
      <c r="F194" s="481"/>
      <c r="G194" s="482"/>
      <c r="H194" s="481"/>
      <c r="I194" s="481"/>
      <c r="J194" s="481"/>
      <c r="K194" s="481"/>
      <c r="L194" s="483"/>
      <c r="M194" s="481"/>
      <c r="N194" s="481"/>
      <c r="O194" s="481"/>
      <c r="P194" s="481"/>
      <c r="Q194" s="481"/>
      <c r="R194" s="481"/>
      <c r="S194" s="481"/>
    </row>
    <row r="195" spans="2:19" ht="294" thickBot="1">
      <c r="B195" s="163" t="s">
        <v>304</v>
      </c>
      <c r="C195" s="165" t="s">
        <v>305</v>
      </c>
      <c r="D195" s="484" t="s">
        <v>306</v>
      </c>
      <c r="E195" s="168">
        <v>1</v>
      </c>
      <c r="F195" s="485" t="s">
        <v>307</v>
      </c>
      <c r="G195" s="486">
        <v>0.4</v>
      </c>
      <c r="H195" s="487" t="s">
        <v>308</v>
      </c>
      <c r="I195" s="138" t="s">
        <v>281</v>
      </c>
      <c r="J195" s="127" t="s">
        <v>309</v>
      </c>
      <c r="K195" s="128" t="s">
        <v>283</v>
      </c>
      <c r="L195" s="129"/>
      <c r="M195" s="488">
        <v>23541365</v>
      </c>
      <c r="N195" s="489"/>
      <c r="O195" s="490"/>
      <c r="P195" s="490"/>
      <c r="Q195" s="490"/>
      <c r="R195" s="490"/>
      <c r="S195" s="130" t="s">
        <v>284</v>
      </c>
    </row>
    <row r="196" spans="2:19" ht="294" thickBot="1">
      <c r="B196" s="164"/>
      <c r="C196" s="166"/>
      <c r="D196" s="491"/>
      <c r="E196" s="169"/>
      <c r="F196" s="492" t="s">
        <v>310</v>
      </c>
      <c r="G196" s="493">
        <v>0.3</v>
      </c>
      <c r="H196" s="487" t="s">
        <v>311</v>
      </c>
      <c r="I196" s="494" t="s">
        <v>312</v>
      </c>
      <c r="J196" s="139">
        <v>21</v>
      </c>
      <c r="K196" s="140"/>
      <c r="L196" s="141">
        <v>5000000</v>
      </c>
      <c r="M196" s="495">
        <v>17056735</v>
      </c>
      <c r="N196" s="489"/>
      <c r="O196" s="496"/>
      <c r="P196" s="496"/>
      <c r="Q196" s="496"/>
      <c r="R196" s="496"/>
      <c r="S196" s="142"/>
    </row>
    <row r="197" spans="2:19" ht="15.75" thickBot="1">
      <c r="B197" s="164"/>
      <c r="C197" s="166"/>
      <c r="D197" s="491"/>
      <c r="E197" s="170"/>
      <c r="F197" s="485" t="s">
        <v>313</v>
      </c>
      <c r="G197" s="497">
        <v>0.05</v>
      </c>
      <c r="H197" s="498" t="s">
        <v>314</v>
      </c>
      <c r="I197" s="499" t="s">
        <v>315</v>
      </c>
      <c r="J197" s="143">
        <v>0.01</v>
      </c>
      <c r="K197" s="144"/>
      <c r="L197" s="107"/>
      <c r="M197" s="500">
        <v>745165</v>
      </c>
      <c r="N197" s="501"/>
      <c r="O197" s="502"/>
      <c r="P197" s="502"/>
      <c r="Q197" s="502"/>
      <c r="R197" s="502"/>
      <c r="S197" s="145"/>
    </row>
    <row r="198" spans="2:19" ht="372.75" thickBot="1">
      <c r="B198" s="164"/>
      <c r="C198" s="167"/>
      <c r="D198" s="503"/>
      <c r="E198" s="171"/>
      <c r="F198" s="504" t="s">
        <v>316</v>
      </c>
      <c r="G198" s="505">
        <v>0.25</v>
      </c>
      <c r="H198" s="506" t="s">
        <v>317</v>
      </c>
      <c r="I198" s="108" t="s">
        <v>318</v>
      </c>
      <c r="J198" s="146">
        <v>2226</v>
      </c>
      <c r="K198" s="146"/>
      <c r="L198" s="109"/>
      <c r="M198" s="507">
        <v>14256735</v>
      </c>
      <c r="N198" s="489"/>
      <c r="O198" s="508"/>
      <c r="P198" s="508"/>
      <c r="Q198" s="508"/>
      <c r="R198" s="508"/>
      <c r="S198" s="147" t="s">
        <v>292</v>
      </c>
    </row>
    <row r="199" spans="2:19" ht="15.75">
      <c r="B199" s="263" t="s">
        <v>0</v>
      </c>
      <c r="C199" s="264" t="s">
        <v>1</v>
      </c>
      <c r="D199" s="264" t="s">
        <v>2</v>
      </c>
      <c r="E199" s="509" t="s">
        <v>3</v>
      </c>
      <c r="F199" s="264" t="s">
        <v>4</v>
      </c>
      <c r="G199" s="509" t="s">
        <v>3</v>
      </c>
      <c r="H199" s="264" t="s">
        <v>5</v>
      </c>
      <c r="I199" s="264" t="s">
        <v>6</v>
      </c>
      <c r="J199" s="264"/>
      <c r="K199" s="264"/>
      <c r="L199" s="264" t="s">
        <v>16</v>
      </c>
      <c r="M199" s="264"/>
      <c r="N199" s="264"/>
      <c r="O199" s="264" t="s">
        <v>7</v>
      </c>
      <c r="P199" s="264"/>
      <c r="Q199" s="264"/>
      <c r="R199" s="264"/>
      <c r="S199" s="267" t="s">
        <v>20</v>
      </c>
    </row>
    <row r="200" spans="2:19" ht="32.25" thickBot="1">
      <c r="B200" s="268"/>
      <c r="C200" s="269"/>
      <c r="D200" s="269"/>
      <c r="E200" s="510"/>
      <c r="F200" s="269"/>
      <c r="G200" s="510"/>
      <c r="H200" s="269"/>
      <c r="I200" s="272" t="s">
        <v>8</v>
      </c>
      <c r="J200" s="511" t="s">
        <v>18</v>
      </c>
      <c r="K200" s="511" t="s">
        <v>19</v>
      </c>
      <c r="L200" s="274" t="s">
        <v>9</v>
      </c>
      <c r="M200" s="272" t="s">
        <v>10</v>
      </c>
      <c r="N200" s="272" t="s">
        <v>14</v>
      </c>
      <c r="O200" s="272" t="s">
        <v>11</v>
      </c>
      <c r="P200" s="272" t="s">
        <v>12</v>
      </c>
      <c r="Q200" s="272" t="s">
        <v>15</v>
      </c>
      <c r="R200" s="272" t="s">
        <v>13</v>
      </c>
      <c r="S200" s="275"/>
    </row>
    <row r="201" spans="2:19" ht="15">
      <c r="B201" s="258"/>
      <c r="C201" s="258"/>
      <c r="D201" s="258"/>
      <c r="E201" s="512"/>
      <c r="F201" s="258"/>
      <c r="G201" s="513"/>
      <c r="H201" s="258"/>
      <c r="I201" s="258"/>
      <c r="J201" s="512"/>
      <c r="K201" s="512"/>
      <c r="L201" s="261"/>
      <c r="M201" s="258"/>
      <c r="N201" s="258"/>
      <c r="O201" s="258"/>
      <c r="P201" s="258"/>
      <c r="Q201" s="258"/>
      <c r="R201" s="258"/>
      <c r="S201" s="258"/>
    </row>
    <row r="202" spans="2:19" ht="90">
      <c r="B202" s="155" t="s">
        <v>319</v>
      </c>
      <c r="C202" s="157" t="s">
        <v>320</v>
      </c>
      <c r="D202" s="157" t="s">
        <v>321</v>
      </c>
      <c r="E202" s="159">
        <v>1</v>
      </c>
      <c r="F202" s="161" t="s">
        <v>322</v>
      </c>
      <c r="G202" s="149">
        <v>1</v>
      </c>
      <c r="H202" s="153" t="s">
        <v>323</v>
      </c>
      <c r="I202" s="4" t="s">
        <v>324</v>
      </c>
      <c r="J202" s="151">
        <v>1</v>
      </c>
      <c r="K202" s="151">
        <v>1</v>
      </c>
      <c r="L202" s="153"/>
      <c r="M202" s="514"/>
      <c r="N202" s="157" t="s">
        <v>325</v>
      </c>
      <c r="O202" s="231">
        <v>1500000</v>
      </c>
      <c r="P202" s="231">
        <v>1500000</v>
      </c>
      <c r="Q202" s="231">
        <v>500000</v>
      </c>
      <c r="R202" s="236"/>
      <c r="S202" s="515" t="s">
        <v>326</v>
      </c>
    </row>
    <row r="203" spans="2:19" ht="45">
      <c r="B203" s="156"/>
      <c r="C203" s="158"/>
      <c r="D203" s="158"/>
      <c r="E203" s="160"/>
      <c r="F203" s="162"/>
      <c r="G203" s="150"/>
      <c r="H203" s="154"/>
      <c r="I203" s="4" t="s">
        <v>327</v>
      </c>
      <c r="J203" s="152"/>
      <c r="K203" s="152"/>
      <c r="L203" s="154"/>
      <c r="M203" s="516"/>
      <c r="N203" s="158"/>
      <c r="O203" s="237"/>
      <c r="P203" s="237"/>
      <c r="Q203" s="237"/>
      <c r="R203" s="237"/>
      <c r="S203" s="517"/>
    </row>
  </sheetData>
  <sheetProtection/>
  <mergeCells count="334">
    <mergeCell ref="Q101:Q104"/>
    <mergeCell ref="R101:R104"/>
    <mergeCell ref="R111:R112"/>
    <mergeCell ref="S111:S112"/>
    <mergeCell ref="L111:L112"/>
    <mergeCell ref="M111:M112"/>
    <mergeCell ref="N111:N112"/>
    <mergeCell ref="O111:O112"/>
    <mergeCell ref="P111:P112"/>
    <mergeCell ref="Q111:Q112"/>
    <mergeCell ref="Q96:Q100"/>
    <mergeCell ref="S96:S100"/>
    <mergeCell ref="R97:R100"/>
    <mergeCell ref="F101:F104"/>
    <mergeCell ref="G101:G104"/>
    <mergeCell ref="L101:L104"/>
    <mergeCell ref="M101:M104"/>
    <mergeCell ref="N101:N104"/>
    <mergeCell ref="O101:O104"/>
    <mergeCell ref="P101:P104"/>
    <mergeCell ref="Q91:Q95"/>
    <mergeCell ref="R91:R95"/>
    <mergeCell ref="S91:S95"/>
    <mergeCell ref="F96:F100"/>
    <mergeCell ref="G96:G100"/>
    <mergeCell ref="L96:L100"/>
    <mergeCell ref="M96:M100"/>
    <mergeCell ref="N96:N100"/>
    <mergeCell ref="O96:O100"/>
    <mergeCell ref="P96:P100"/>
    <mergeCell ref="Q85:Q86"/>
    <mergeCell ref="R85:R86"/>
    <mergeCell ref="S85:S86"/>
    <mergeCell ref="F91:F95"/>
    <mergeCell ref="G91:G95"/>
    <mergeCell ref="L91:L95"/>
    <mergeCell ref="M91:M95"/>
    <mergeCell ref="N91:N95"/>
    <mergeCell ref="O91:O95"/>
    <mergeCell ref="P91:P95"/>
    <mergeCell ref="Q83:Q84"/>
    <mergeCell ref="R83:R84"/>
    <mergeCell ref="S83:S84"/>
    <mergeCell ref="F85:F86"/>
    <mergeCell ref="G85:G86"/>
    <mergeCell ref="L85:L86"/>
    <mergeCell ref="M85:M86"/>
    <mergeCell ref="N85:N86"/>
    <mergeCell ref="O85:O86"/>
    <mergeCell ref="P85:P86"/>
    <mergeCell ref="P80:P81"/>
    <mergeCell ref="Q80:Q81"/>
    <mergeCell ref="R80:R81"/>
    <mergeCell ref="S80:S81"/>
    <mergeCell ref="F83:F84"/>
    <mergeCell ref="G83:G84"/>
    <mergeCell ref="M83:M84"/>
    <mergeCell ref="N83:N84"/>
    <mergeCell ref="O83:O84"/>
    <mergeCell ref="P83:P84"/>
    <mergeCell ref="P78:P79"/>
    <mergeCell ref="Q78:Q79"/>
    <mergeCell ref="R78:R79"/>
    <mergeCell ref="S78:S79"/>
    <mergeCell ref="F80:F81"/>
    <mergeCell ref="G80:G81"/>
    <mergeCell ref="L80:L81"/>
    <mergeCell ref="M80:M81"/>
    <mergeCell ref="N80:N81"/>
    <mergeCell ref="O80:O81"/>
    <mergeCell ref="F78:F79"/>
    <mergeCell ref="G78:G79"/>
    <mergeCell ref="L78:L79"/>
    <mergeCell ref="M78:M79"/>
    <mergeCell ref="N78:N79"/>
    <mergeCell ref="O78:O79"/>
    <mergeCell ref="N76:N77"/>
    <mergeCell ref="O76:O77"/>
    <mergeCell ref="P76:P77"/>
    <mergeCell ref="Q76:Q77"/>
    <mergeCell ref="R76:R77"/>
    <mergeCell ref="S76:S77"/>
    <mergeCell ref="L73:N73"/>
    <mergeCell ref="O73:R73"/>
    <mergeCell ref="S73:S74"/>
    <mergeCell ref="B76:B112"/>
    <mergeCell ref="C76:C112"/>
    <mergeCell ref="D76:D112"/>
    <mergeCell ref="E76:E112"/>
    <mergeCell ref="F76:F77"/>
    <mergeCell ref="L76:L77"/>
    <mergeCell ref="M76:M77"/>
    <mergeCell ref="B73:B74"/>
    <mergeCell ref="C73:C74"/>
    <mergeCell ref="D73:D74"/>
    <mergeCell ref="E73:E74"/>
    <mergeCell ref="H73:H74"/>
    <mergeCell ref="I73:K73"/>
    <mergeCell ref="B45:B72"/>
    <mergeCell ref="C45:C72"/>
    <mergeCell ref="F57:F58"/>
    <mergeCell ref="G57:G58"/>
    <mergeCell ref="O57:O58"/>
    <mergeCell ref="L43:N43"/>
    <mergeCell ref="O43:R43"/>
    <mergeCell ref="N55:N56"/>
    <mergeCell ref="L57:L58"/>
    <mergeCell ref="D45:D72"/>
    <mergeCell ref="P57:P58"/>
    <mergeCell ref="Q57:Q58"/>
    <mergeCell ref="R57:R58"/>
    <mergeCell ref="R53:R54"/>
    <mergeCell ref="F55:F56"/>
    <mergeCell ref="G55:G56"/>
    <mergeCell ref="O55:O56"/>
    <mergeCell ref="P55:P56"/>
    <mergeCell ref="Q55:Q56"/>
    <mergeCell ref="R55:R56"/>
    <mergeCell ref="S43:S44"/>
    <mergeCell ref="F47:F48"/>
    <mergeCell ref="G47:G48"/>
    <mergeCell ref="F53:F54"/>
    <mergeCell ref="G53:G54"/>
    <mergeCell ref="O53:O54"/>
    <mergeCell ref="P53:P54"/>
    <mergeCell ref="Q53:Q54"/>
    <mergeCell ref="I43:K43"/>
    <mergeCell ref="N57:N58"/>
    <mergeCell ref="M53:M54"/>
    <mergeCell ref="N53:N54"/>
    <mergeCell ref="L55:L56"/>
    <mergeCell ref="M55:M56"/>
    <mergeCell ref="L53:L54"/>
    <mergeCell ref="C43:C44"/>
    <mergeCell ref="D43:D44"/>
    <mergeCell ref="F43:F44"/>
    <mergeCell ref="G43:G44"/>
    <mergeCell ref="H43:H44"/>
    <mergeCell ref="M57:M58"/>
    <mergeCell ref="E43:E44"/>
    <mergeCell ref="E45:E72"/>
    <mergeCell ref="G7:G11"/>
    <mergeCell ref="S7:S11"/>
    <mergeCell ref="F9:F11"/>
    <mergeCell ref="B7:B11"/>
    <mergeCell ref="G4:G5"/>
    <mergeCell ref="H4:H5"/>
    <mergeCell ref="L4:N4"/>
    <mergeCell ref="O4:R4"/>
    <mergeCell ref="S4:S5"/>
    <mergeCell ref="I4:K4"/>
    <mergeCell ref="C7:C11"/>
    <mergeCell ref="D7:D11"/>
    <mergeCell ref="E7:E11"/>
    <mergeCell ref="B1:S1"/>
    <mergeCell ref="B2:S2"/>
    <mergeCell ref="B4:B5"/>
    <mergeCell ref="C4:C5"/>
    <mergeCell ref="D4:D5"/>
    <mergeCell ref="E4:E5"/>
    <mergeCell ref="F4:F5"/>
    <mergeCell ref="B13:B14"/>
    <mergeCell ref="C13:C14"/>
    <mergeCell ref="D13:D14"/>
    <mergeCell ref="E13:E14"/>
    <mergeCell ref="F13:F14"/>
    <mergeCell ref="G13:G14"/>
    <mergeCell ref="H13:H14"/>
    <mergeCell ref="I13:K13"/>
    <mergeCell ref="L13:N13"/>
    <mergeCell ref="O13:R13"/>
    <mergeCell ref="S13:S14"/>
    <mergeCell ref="B15:B35"/>
    <mergeCell ref="D15:D35"/>
    <mergeCell ref="E15:E35"/>
    <mergeCell ref="F15:F16"/>
    <mergeCell ref="G15:G18"/>
    <mergeCell ref="O15:O16"/>
    <mergeCell ref="P15:P16"/>
    <mergeCell ref="Q15:Q16"/>
    <mergeCell ref="R15:R16"/>
    <mergeCell ref="S15:S35"/>
    <mergeCell ref="H15:H16"/>
    <mergeCell ref="I15:I16"/>
    <mergeCell ref="J15:J16"/>
    <mergeCell ref="K15:K16"/>
    <mergeCell ref="L15:L16"/>
    <mergeCell ref="G19:G20"/>
    <mergeCell ref="G21:G23"/>
    <mergeCell ref="G24:G25"/>
    <mergeCell ref="G26:G29"/>
    <mergeCell ref="F27:F29"/>
    <mergeCell ref="N15:N16"/>
    <mergeCell ref="M15:M16"/>
    <mergeCell ref="B141:B162"/>
    <mergeCell ref="C141:C145"/>
    <mergeCell ref="C146:C148"/>
    <mergeCell ref="C149:C151"/>
    <mergeCell ref="H36:H37"/>
    <mergeCell ref="C115:C116"/>
    <mergeCell ref="C122:C123"/>
    <mergeCell ref="F73:F74"/>
    <mergeCell ref="G73:G74"/>
    <mergeCell ref="B43:B44"/>
    <mergeCell ref="P38:P39"/>
    <mergeCell ref="Q38:Q39"/>
    <mergeCell ref="R38:R39"/>
    <mergeCell ref="S38:S42"/>
    <mergeCell ref="B115:B116"/>
    <mergeCell ref="D115:D116"/>
    <mergeCell ref="E115:F115"/>
    <mergeCell ref="G115:G116"/>
    <mergeCell ref="H115:H116"/>
    <mergeCell ref="I115:I116"/>
    <mergeCell ref="S36:S37"/>
    <mergeCell ref="B38:B42"/>
    <mergeCell ref="D38:D42"/>
    <mergeCell ref="E38:E42"/>
    <mergeCell ref="F38:F40"/>
    <mergeCell ref="G38:G40"/>
    <mergeCell ref="H38:H39"/>
    <mergeCell ref="I38:I39"/>
    <mergeCell ref="J38:J39"/>
    <mergeCell ref="K38:K39"/>
    <mergeCell ref="G76:G77"/>
    <mergeCell ref="F111:F112"/>
    <mergeCell ref="G111:G112"/>
    <mergeCell ref="I36:K36"/>
    <mergeCell ref="L36:N36"/>
    <mergeCell ref="O36:R36"/>
    <mergeCell ref="L38:L39"/>
    <mergeCell ref="M38:M39"/>
    <mergeCell ref="N38:N39"/>
    <mergeCell ref="O38:O39"/>
    <mergeCell ref="G36:G37"/>
    <mergeCell ref="D36:D37"/>
    <mergeCell ref="C36:C37"/>
    <mergeCell ref="B36:B37"/>
    <mergeCell ref="E36:E37"/>
    <mergeCell ref="F36:F37"/>
    <mergeCell ref="B163:B175"/>
    <mergeCell ref="C165:C167"/>
    <mergeCell ref="C168:C169"/>
    <mergeCell ref="C170:C174"/>
    <mergeCell ref="J115:J116"/>
    <mergeCell ref="K115:K116"/>
    <mergeCell ref="B118:B140"/>
    <mergeCell ref="C118:C120"/>
    <mergeCell ref="C125:C128"/>
    <mergeCell ref="C129:C130"/>
    <mergeCell ref="M115:M178"/>
    <mergeCell ref="C152:C154"/>
    <mergeCell ref="C155:C156"/>
    <mergeCell ref="C157:C159"/>
    <mergeCell ref="C160:C161"/>
    <mergeCell ref="C162:C164"/>
    <mergeCell ref="L115:L116"/>
    <mergeCell ref="C131:C133"/>
    <mergeCell ref="C134:C136"/>
    <mergeCell ref="C137:C140"/>
    <mergeCell ref="C179:C180"/>
    <mergeCell ref="D179:D180"/>
    <mergeCell ref="E179:E180"/>
    <mergeCell ref="F179:F180"/>
    <mergeCell ref="G179:G180"/>
    <mergeCell ref="B178:D178"/>
    <mergeCell ref="H179:H180"/>
    <mergeCell ref="I179:K179"/>
    <mergeCell ref="L179:N179"/>
    <mergeCell ref="O179:R179"/>
    <mergeCell ref="S179:S180"/>
    <mergeCell ref="B182:B186"/>
    <mergeCell ref="C182:C186"/>
    <mergeCell ref="D182:D186"/>
    <mergeCell ref="E182:E186"/>
    <mergeCell ref="B179:B180"/>
    <mergeCell ref="I187:K187"/>
    <mergeCell ref="L187:N187"/>
    <mergeCell ref="O187:R187"/>
    <mergeCell ref="S187:S188"/>
    <mergeCell ref="B190:B191"/>
    <mergeCell ref="C190:C191"/>
    <mergeCell ref="D190:D191"/>
    <mergeCell ref="E190:E191"/>
    <mergeCell ref="B187:B188"/>
    <mergeCell ref="C187:C188"/>
    <mergeCell ref="C192:C193"/>
    <mergeCell ref="D192:D193"/>
    <mergeCell ref="E192:E193"/>
    <mergeCell ref="F192:F193"/>
    <mergeCell ref="G192:G193"/>
    <mergeCell ref="H187:H188"/>
    <mergeCell ref="D187:D188"/>
    <mergeCell ref="E187:E188"/>
    <mergeCell ref="F187:F188"/>
    <mergeCell ref="G187:G188"/>
    <mergeCell ref="H192:H193"/>
    <mergeCell ref="I192:K192"/>
    <mergeCell ref="L192:N192"/>
    <mergeCell ref="O192:R192"/>
    <mergeCell ref="S192:S193"/>
    <mergeCell ref="B195:B198"/>
    <mergeCell ref="C195:C198"/>
    <mergeCell ref="D195:D198"/>
    <mergeCell ref="E195:E198"/>
    <mergeCell ref="B192:B193"/>
    <mergeCell ref="B199:B200"/>
    <mergeCell ref="C199:C200"/>
    <mergeCell ref="D199:D200"/>
    <mergeCell ref="E199:E200"/>
    <mergeCell ref="F199:F200"/>
    <mergeCell ref="G199:G200"/>
    <mergeCell ref="H199:H200"/>
    <mergeCell ref="I199:K199"/>
    <mergeCell ref="L199:N199"/>
    <mergeCell ref="O199:R199"/>
    <mergeCell ref="S199:S200"/>
    <mergeCell ref="B202:B203"/>
    <mergeCell ref="C202:C203"/>
    <mergeCell ref="D202:D203"/>
    <mergeCell ref="E202:E203"/>
    <mergeCell ref="F202:F203"/>
    <mergeCell ref="G202:G203"/>
    <mergeCell ref="H202:H203"/>
    <mergeCell ref="J202:J203"/>
    <mergeCell ref="K202:K203"/>
    <mergeCell ref="L202:L203"/>
    <mergeCell ref="M202:M203"/>
    <mergeCell ref="N202:N203"/>
    <mergeCell ref="O202:O203"/>
    <mergeCell ref="P202:P203"/>
    <mergeCell ref="Q202:Q203"/>
    <mergeCell ref="R202:R203"/>
    <mergeCell ref="S202:S203"/>
  </mergeCells>
  <printOptions verticalCentered="1"/>
  <pageMargins left="1.141732283464567" right="0.07874015748031496" top="0.35433070866141736" bottom="0.6692913385826772" header="0" footer="0"/>
  <pageSetup fitToHeight="0" fitToWidth="1" horizontalDpi="600" verticalDpi="600" orientation="landscape" paperSize="5" scale="34" r:id="rId3"/>
  <legacyDrawing r:id="rId2"/>
</worksheet>
</file>

<file path=xl/worksheets/sheet2.xml><?xml version="1.0" encoding="utf-8"?>
<worksheet xmlns="http://schemas.openxmlformats.org/spreadsheetml/2006/main" xmlns:r="http://schemas.openxmlformats.org/officeDocument/2006/relationships">
  <dimension ref="B7:E23"/>
  <sheetViews>
    <sheetView zoomScalePageLayoutView="0" workbookViewId="0" topLeftCell="A1">
      <selection activeCell="C21" sqref="C21:C22"/>
    </sheetView>
  </sheetViews>
  <sheetFormatPr defaultColWidth="11.421875" defaultRowHeight="12.75"/>
  <sheetData>
    <row r="7" spans="2:5" ht="12.75">
      <c r="B7">
        <v>148225</v>
      </c>
      <c r="C7">
        <f>(B7/$B$10)*100</f>
        <v>70.38224121557455</v>
      </c>
      <c r="E7">
        <v>70.4</v>
      </c>
    </row>
    <row r="8" spans="2:5" ht="12.75">
      <c r="B8">
        <v>15610</v>
      </c>
      <c r="C8">
        <f>(B8/$B$10)*100</f>
        <v>7.412155745489078</v>
      </c>
      <c r="E8">
        <v>7.4</v>
      </c>
    </row>
    <row r="9" spans="2:5" ht="12.75">
      <c r="B9">
        <v>46765</v>
      </c>
      <c r="C9">
        <f>(B9/$B$10)*100</f>
        <v>22.205603038936374</v>
      </c>
      <c r="E9">
        <v>22.2</v>
      </c>
    </row>
    <row r="10" spans="2:5" ht="12.75">
      <c r="B10">
        <f>SUM(B7:B9)</f>
        <v>210600</v>
      </c>
      <c r="C10">
        <f>SUM(C7:C9)</f>
        <v>100</v>
      </c>
      <c r="E10">
        <f>SUM(E7:E9)</f>
        <v>100.00000000000001</v>
      </c>
    </row>
    <row r="12" spans="2:5" ht="12.75">
      <c r="B12">
        <v>235750</v>
      </c>
      <c r="C12" s="1">
        <f>(B12/$B$17)*100</f>
        <v>12.350368022631427</v>
      </c>
      <c r="E12">
        <v>12</v>
      </c>
    </row>
    <row r="13" spans="2:5" ht="12.75">
      <c r="B13">
        <v>754500</v>
      </c>
      <c r="C13" s="1">
        <f>(B13/$B$17)*100</f>
        <v>39.52641642873982</v>
      </c>
      <c r="E13">
        <v>40</v>
      </c>
    </row>
    <row r="14" spans="2:5" ht="12.75">
      <c r="B14">
        <v>416000</v>
      </c>
      <c r="C14" s="1">
        <f>(B14/$B$17)*100</f>
        <v>21.79322628807921</v>
      </c>
      <c r="E14">
        <v>22</v>
      </c>
    </row>
    <row r="15" spans="2:5" ht="12.75">
      <c r="B15">
        <v>210600</v>
      </c>
      <c r="C15" s="1">
        <f>(B15/$B$17)*100</f>
        <v>11.0328208083401</v>
      </c>
      <c r="E15">
        <v>11</v>
      </c>
    </row>
    <row r="16" spans="2:5" ht="12.75">
      <c r="B16">
        <v>292000</v>
      </c>
      <c r="C16" s="1">
        <f>(B16/$B$17)*100</f>
        <v>15.297168452209444</v>
      </c>
      <c r="E16">
        <v>15</v>
      </c>
    </row>
    <row r="17" spans="2:5" ht="12.75">
      <c r="B17">
        <f>SUM(B12:B16)</f>
        <v>1908850</v>
      </c>
      <c r="C17">
        <f>SUM(C12:C16)</f>
        <v>100.00000000000001</v>
      </c>
      <c r="E17">
        <f>SUM(E12:E16)</f>
        <v>100</v>
      </c>
    </row>
    <row r="21" spans="2:3" ht="12.75">
      <c r="B21">
        <v>135750</v>
      </c>
      <c r="C21">
        <f>(B21/$B$23)*100</f>
        <v>57.582184517497346</v>
      </c>
    </row>
    <row r="22" spans="2:3" ht="12.75">
      <c r="B22">
        <v>100000</v>
      </c>
      <c r="C22">
        <f>(B22/$B$23)*100</f>
        <v>42.417815482502654</v>
      </c>
    </row>
    <row r="23" ht="12.75">
      <c r="B23">
        <f>SUM(B21:B22)</f>
        <v>235750</v>
      </c>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Olsen</dc:creator>
  <cp:keywords/>
  <dc:description/>
  <cp:lastModifiedBy>aidarraga</cp:lastModifiedBy>
  <cp:lastPrinted>2013-02-18T20:34:46Z</cp:lastPrinted>
  <dcterms:created xsi:type="dcterms:W3CDTF">2007-01-04T00:30:15Z</dcterms:created>
  <dcterms:modified xsi:type="dcterms:W3CDTF">2013-02-18T20:34:51Z</dcterms:modified>
  <cp:category/>
  <cp:version/>
  <cp:contentType/>
  <cp:contentStatus/>
</cp:coreProperties>
</file>